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A685"/>
  <c r="A279"/>
  <c r="A658"/>
  <c r="A858"/>
  <c r="A492"/>
  <c r="A971"/>
  <c r="A212"/>
  <c r="A263"/>
  <c r="A624"/>
  <c r="A340"/>
  <c r="A677"/>
  <c r="A472"/>
  <c r="A764"/>
  <c r="A548"/>
  <c r="A1004"/>
  <c r="A424"/>
  <c r="A473"/>
  <c r="A628"/>
  <c r="A474"/>
  <c r="A259"/>
  <c r="A332"/>
  <c r="A436"/>
  <c r="A330"/>
  <c r="A318"/>
  <c r="A335"/>
  <c r="A868"/>
  <c r="A830"/>
  <c r="A952"/>
  <c r="A796"/>
  <c r="A298"/>
  <c r="A851"/>
  <c r="A736"/>
  <c r="A456"/>
  <c r="A286"/>
  <c r="A425"/>
  <c r="A953"/>
  <c r="A489"/>
  <c r="A583"/>
  <c r="A239"/>
  <c r="A217"/>
  <c r="A459"/>
  <c r="A843"/>
  <c r="A573"/>
  <c r="A465"/>
  <c r="A316"/>
  <c r="A245"/>
  <c r="A919"/>
  <c r="A300"/>
  <c r="A519"/>
  <c r="A890"/>
  <c r="A268"/>
  <c r="A442"/>
  <c r="A1016"/>
  <c r="A928"/>
  <c r="A615"/>
  <c r="A297"/>
  <c r="A389"/>
  <c r="A310"/>
  <c r="A433"/>
  <c r="A387"/>
  <c r="A807"/>
  <c r="A515"/>
  <c r="A1003"/>
  <c r="A752"/>
  <c r="A654"/>
  <c r="A437"/>
  <c r="A522"/>
  <c r="A283"/>
  <c r="A352"/>
  <c r="A617"/>
  <c r="A258"/>
  <c r="A674"/>
  <c r="A629"/>
  <c r="A250"/>
  <c r="A694"/>
  <c r="A467"/>
  <c r="A909"/>
  <c r="A584"/>
  <c r="A926"/>
  <c r="A468"/>
  <c r="A213"/>
  <c r="A591"/>
  <c r="A723"/>
  <c r="A281"/>
  <c r="A932"/>
  <c r="A756"/>
  <c r="A967"/>
  <c r="A897"/>
  <c r="A260"/>
  <c r="A887"/>
  <c r="A243"/>
  <c r="A257"/>
  <c r="A680"/>
  <c r="A751"/>
  <c r="A391"/>
  <c r="A266"/>
  <c r="A385"/>
  <c r="A622"/>
  <c r="A495"/>
  <c r="A678"/>
  <c r="A1008"/>
  <c r="A371"/>
  <c r="A943"/>
  <c r="A805"/>
  <c r="A434"/>
  <c r="A798"/>
  <c r="A439"/>
  <c r="A642"/>
  <c r="A543"/>
  <c r="A476"/>
  <c r="A524"/>
  <c r="A367"/>
  <c r="A648"/>
  <c r="A482"/>
  <c r="A781"/>
  <c r="A703"/>
  <c r="A816"/>
  <c r="A429"/>
  <c r="A405"/>
  <c r="A647"/>
  <c r="A728"/>
  <c r="A702"/>
  <c r="A359"/>
  <c r="A905"/>
  <c r="A730"/>
  <c r="A973"/>
  <c r="A844"/>
  <c r="A446"/>
  <c r="A865"/>
  <c r="A378"/>
  <c r="A670"/>
  <c r="A815"/>
  <c r="A936"/>
  <c r="A637"/>
  <c r="A710"/>
  <c r="A925"/>
  <c r="A772"/>
  <c r="A979"/>
  <c r="A855"/>
  <c r="A309"/>
  <c r="A539"/>
  <c r="A546"/>
  <c r="A397"/>
  <c r="A593"/>
  <c r="A231"/>
  <c r="A998"/>
  <c r="A511"/>
  <c r="A719"/>
  <c r="A829"/>
  <c r="A1014"/>
  <c r="A570"/>
  <c r="A770"/>
  <c r="A306"/>
  <c r="A608"/>
  <c r="A675"/>
  <c r="A435"/>
  <c r="A361"/>
  <c r="A940"/>
  <c r="A692"/>
  <c r="A232"/>
  <c r="A808"/>
  <c r="A735"/>
  <c r="A504"/>
  <c r="A1012"/>
  <c r="A605"/>
  <c r="A357"/>
  <c r="A813"/>
  <c r="A343"/>
  <c r="A900"/>
  <c r="A690"/>
  <c r="A638"/>
  <c r="A963"/>
  <c r="A740"/>
  <c r="A441"/>
  <c r="A430"/>
  <c r="A762"/>
  <c r="A249"/>
  <c r="A485"/>
  <c r="A613"/>
  <c r="A581"/>
  <c r="A402"/>
  <c r="A872"/>
  <c r="A631"/>
  <c r="A651"/>
  <c r="A721"/>
  <c r="A983"/>
  <c r="A532"/>
  <c r="A646"/>
  <c r="A656"/>
  <c r="A278"/>
  <c r="A533"/>
  <c r="A761"/>
  <c r="A852"/>
  <c r="A748"/>
  <c r="A375"/>
  <c r="A247"/>
  <c r="A828"/>
  <c r="A990"/>
  <c r="A550"/>
  <c r="A362"/>
  <c r="A794"/>
  <c r="A302"/>
  <c r="A408"/>
  <c r="A498"/>
  <c r="A630"/>
  <c r="A486"/>
  <c r="A783"/>
  <c r="A720"/>
  <c r="A547"/>
  <c r="A1001"/>
  <c r="A275"/>
  <c r="A625"/>
  <c r="A853"/>
  <c r="A708"/>
  <c r="A368"/>
  <c r="A612"/>
  <c r="A567"/>
  <c r="A686"/>
  <c r="A620"/>
  <c r="A778"/>
  <c r="A253"/>
  <c r="A754"/>
  <c r="A499"/>
  <c r="A635"/>
  <c r="A791"/>
  <c r="A404"/>
  <c r="A438"/>
  <c r="A912"/>
  <c r="A827"/>
  <c r="A619"/>
  <c r="A384"/>
  <c r="A246"/>
  <c r="A604"/>
  <c r="A972"/>
  <c r="A348"/>
  <c r="A381"/>
  <c r="A742"/>
  <c r="A699"/>
  <c r="A889"/>
  <c r="A224"/>
  <c r="A668"/>
  <c r="A774"/>
  <c r="A683"/>
  <c r="A265"/>
  <c r="A452"/>
  <c r="A610"/>
  <c r="A355"/>
  <c r="A466"/>
  <c r="A938"/>
  <c r="A777"/>
  <c r="A814"/>
  <c r="A339"/>
  <c r="A308"/>
  <c r="A580"/>
  <c r="A579"/>
  <c r="A226"/>
  <c r="A324"/>
  <c r="A572"/>
  <c r="A233"/>
  <c r="A1005"/>
  <c r="A995"/>
  <c r="A508"/>
  <c r="A326"/>
  <c r="A609"/>
  <c r="A272"/>
  <c r="A923"/>
  <c r="A370"/>
  <c r="A863"/>
  <c r="A706"/>
  <c r="A556"/>
  <c r="A364"/>
  <c r="A291"/>
  <c r="A976"/>
  <c r="A820"/>
  <c r="A540"/>
  <c r="A574"/>
  <c r="A401"/>
  <c r="A1015"/>
  <c r="A431"/>
  <c r="A884"/>
  <c r="A526"/>
  <c r="A950"/>
  <c r="A664"/>
  <c r="A353"/>
  <c r="A964"/>
  <c r="A749"/>
  <c r="A586"/>
  <c r="A294"/>
  <c r="A846"/>
  <c r="A464"/>
  <c r="A799"/>
  <c r="A867"/>
  <c r="A564"/>
  <c r="A360"/>
  <c r="A779"/>
  <c r="A993"/>
  <c r="A759"/>
  <c r="A1017"/>
  <c r="A282"/>
  <c r="A494"/>
  <c r="A399"/>
  <c r="A860"/>
  <c r="A514"/>
  <c r="A660"/>
  <c r="A913"/>
  <c r="A334"/>
  <c r="A406"/>
  <c r="A991"/>
  <c r="A935"/>
  <c r="A382"/>
  <c r="A373"/>
  <c r="A930"/>
  <c r="A801"/>
  <c r="A449"/>
  <c r="A818"/>
  <c r="A307"/>
  <c r="A785"/>
  <c r="A700"/>
  <c r="A276"/>
  <c r="A358"/>
  <c r="A301"/>
  <c r="A496"/>
  <c r="A601"/>
  <c r="A535"/>
  <c r="A237"/>
  <c r="A315"/>
  <c r="A704"/>
  <c r="A421"/>
  <c r="A454"/>
  <c r="A975"/>
  <c r="A509"/>
  <c r="A722"/>
  <c r="A333"/>
  <c r="A216"/>
  <c r="A475"/>
  <c r="A788"/>
  <c r="A661"/>
  <c r="A242"/>
  <c r="A284"/>
  <c r="A443"/>
  <c r="A712"/>
  <c r="A312"/>
  <c r="A886"/>
  <c r="A966"/>
  <c r="A383"/>
  <c r="A1000"/>
  <c r="A636"/>
  <c r="A701"/>
  <c r="A462"/>
  <c r="A457"/>
  <c r="A986"/>
  <c r="A403"/>
  <c r="A768"/>
  <c r="A994"/>
  <c r="A328"/>
  <c r="A787"/>
  <c r="A773"/>
  <c r="A289"/>
  <c r="A891"/>
  <c r="A273"/>
  <c r="A288"/>
  <c r="A725"/>
  <c r="A697"/>
  <c r="A563"/>
  <c r="A657"/>
  <c r="A502"/>
  <c r="A968"/>
  <c r="A641"/>
  <c r="A933"/>
  <c r="A633"/>
  <c r="A545"/>
  <c r="A386"/>
  <c r="A989"/>
  <c r="A931"/>
  <c r="A733"/>
  <c r="A531"/>
  <c r="A1009"/>
  <c r="A336"/>
  <c r="A727"/>
  <c r="A455"/>
  <c r="A516"/>
  <c r="A782"/>
  <c r="A582"/>
  <c r="A908"/>
  <c r="A568"/>
  <c r="A892"/>
  <c r="A864"/>
  <c r="A347"/>
  <c r="A836"/>
  <c r="A230"/>
  <c r="A493"/>
  <c r="A444"/>
  <c r="A561"/>
  <c r="A285"/>
  <c r="A707"/>
  <c r="A987"/>
  <c r="A557"/>
  <c r="A393"/>
  <c r="A883"/>
  <c r="A662"/>
  <c r="A880"/>
  <c r="A460"/>
  <c r="A553"/>
  <c r="A845"/>
  <c r="A850"/>
  <c r="A833"/>
  <c r="A981"/>
  <c r="A652"/>
  <c r="A293"/>
  <c r="A645"/>
  <c r="A870"/>
  <c r="A974"/>
  <c r="A461"/>
  <c r="A271"/>
  <c r="A538"/>
  <c r="A856"/>
  <c r="A214"/>
  <c r="A484"/>
  <c r="A262"/>
  <c r="A395"/>
  <c r="A349"/>
  <c r="A351"/>
  <c r="A344"/>
  <c r="A560"/>
  <c r="A806"/>
  <c r="A329"/>
  <c r="A948"/>
  <c r="A896"/>
  <c r="A419"/>
  <c r="A672"/>
  <c r="A337"/>
  <c r="A410"/>
  <c r="A693"/>
  <c r="A831"/>
  <c r="A354"/>
  <c r="A804"/>
  <c r="A303"/>
  <c r="A663"/>
  <c r="A1013"/>
  <c r="A536"/>
  <c r="A512"/>
  <c r="A834"/>
  <c r="A673"/>
  <c r="A977"/>
  <c r="A413"/>
  <c r="A450"/>
  <c r="A803"/>
  <c r="A479"/>
  <c r="A910"/>
  <c r="A411"/>
  <c r="A970"/>
  <c r="A634"/>
  <c r="A729"/>
  <c r="A958"/>
  <c r="A980"/>
  <c r="A837"/>
  <c r="A695"/>
  <c r="A632"/>
  <c r="A714"/>
  <c r="A423"/>
  <c r="A819"/>
  <c r="A555"/>
  <c r="A409"/>
  <c r="A810"/>
  <c r="A488"/>
  <c r="A427"/>
  <c r="A418"/>
  <c r="A921"/>
  <c r="A422"/>
  <c r="A415"/>
  <c r="A520"/>
  <c r="A331"/>
  <c r="A569"/>
  <c r="A784"/>
  <c r="A717"/>
  <c r="A274"/>
  <c r="A379"/>
  <c r="A746"/>
  <c r="A588"/>
  <c r="A918"/>
  <c r="A618"/>
  <c r="A682"/>
  <c r="A388"/>
  <c r="A984"/>
  <c r="A469"/>
  <c r="A599"/>
  <c r="A894"/>
  <c r="A505"/>
  <c r="A503"/>
  <c r="A458"/>
  <c r="A639"/>
  <c r="A738"/>
  <c r="A705"/>
  <c r="A951"/>
  <c r="A270"/>
  <c r="A346"/>
  <c r="A747"/>
  <c r="A644"/>
  <c r="A345"/>
  <c r="A380"/>
  <c r="A607"/>
  <c r="A481"/>
  <c r="A626"/>
  <c r="A691"/>
  <c r="A955"/>
  <c r="A470"/>
  <c r="A650"/>
  <c r="A709"/>
  <c r="A228"/>
  <c r="A323"/>
  <c r="A985"/>
  <c r="A594"/>
  <c r="A448"/>
  <c r="A666"/>
  <c r="A575"/>
  <c r="A451"/>
  <c r="A826"/>
  <c r="A899"/>
  <c r="A341"/>
  <c r="A999"/>
  <c r="A398"/>
  <c r="A821"/>
  <c r="A589"/>
  <c r="A614"/>
  <c r="A679"/>
  <c r="A939"/>
  <c r="A374"/>
  <c r="A823"/>
  <c r="A372"/>
  <c r="A765"/>
  <c r="A304"/>
  <c r="A732"/>
  <c r="A711"/>
  <c r="A400"/>
  <c r="A218"/>
  <c r="A616"/>
  <c r="A954"/>
  <c r="A290"/>
  <c r="A969"/>
  <c r="A507"/>
  <c r="A392"/>
  <c r="A848"/>
  <c r="A487"/>
  <c r="A655"/>
  <c r="A800"/>
  <c r="A506"/>
  <c r="A420"/>
  <c r="A744"/>
  <c r="A888"/>
  <c r="A320"/>
  <c r="A917"/>
  <c r="A576"/>
  <c r="A861"/>
  <c r="A590"/>
  <c r="A287"/>
  <c r="A376"/>
  <c r="A248"/>
  <c r="A859"/>
  <c r="A225"/>
  <c r="A525"/>
  <c r="A789"/>
  <c r="A220"/>
  <c r="A322"/>
  <c r="A869"/>
  <c r="A478"/>
  <c r="A219"/>
  <c r="A554"/>
  <c r="A1010"/>
  <c r="A254"/>
  <c r="A881"/>
  <c r="A552"/>
  <c r="A471"/>
  <c r="A428"/>
  <c r="A934"/>
  <c r="A606"/>
  <c r="A688"/>
  <c r="A960"/>
  <c r="A822"/>
  <c r="A603"/>
  <c r="A416"/>
  <c r="A669"/>
  <c r="A477"/>
  <c r="A797"/>
  <c r="A513"/>
  <c r="A802"/>
  <c r="A842"/>
  <c r="A241"/>
  <c r="A528"/>
  <c r="A875"/>
  <c r="A558"/>
  <c r="A947"/>
  <c r="A809"/>
  <c r="A537"/>
  <c r="A510"/>
  <c r="A598"/>
  <c r="A517"/>
  <c r="A264"/>
  <c r="A734"/>
  <c r="A929"/>
  <c r="A229"/>
  <c r="A920"/>
  <c r="A962"/>
  <c r="A585"/>
  <c r="A817"/>
  <c r="A562"/>
  <c r="A832"/>
  <c r="A261"/>
  <c r="A997"/>
  <c r="A234"/>
  <c r="A501"/>
  <c r="A390"/>
  <c r="A491"/>
  <c r="A945"/>
  <c r="A542"/>
  <c r="A523"/>
  <c r="A927"/>
  <c r="A942"/>
  <c r="A221"/>
  <c r="A847"/>
  <c r="A904"/>
  <c r="A463"/>
  <c r="A255"/>
  <c r="A527"/>
  <c r="A965"/>
  <c r="A841"/>
  <c r="A839"/>
  <c r="A238"/>
  <c r="A541"/>
  <c r="A684"/>
  <c r="A305"/>
  <c r="A500"/>
  <c r="A790"/>
  <c r="A776"/>
  <c r="A862"/>
  <c r="A277"/>
  <c r="A667"/>
  <c r="A758"/>
  <c r="A873"/>
  <c r="A521"/>
  <c r="A490"/>
  <c r="A426"/>
  <c r="A681"/>
  <c r="A530"/>
  <c r="A518"/>
  <c r="A775"/>
  <c r="A916"/>
  <c r="A447"/>
  <c r="A724"/>
  <c r="A676"/>
  <c r="A792"/>
  <c r="A317"/>
  <c r="A988"/>
  <c r="A982"/>
  <c r="A895"/>
  <c r="A959"/>
  <c r="A996"/>
  <c r="A578"/>
  <c r="A898"/>
  <c r="A915"/>
  <c r="A577"/>
  <c r="A350"/>
  <c r="A1007"/>
  <c r="A267"/>
  <c r="A313"/>
  <c r="A687"/>
  <c r="A365"/>
  <c r="A222"/>
  <c r="A871"/>
  <c r="A824"/>
  <c r="A715"/>
  <c r="A659"/>
  <c r="A369"/>
  <c r="A1006"/>
  <c r="A944"/>
  <c r="A597"/>
  <c r="A269"/>
  <c r="A366"/>
  <c r="A602"/>
  <c r="A311"/>
  <c r="A698"/>
  <c r="A453"/>
  <c r="A753"/>
  <c r="A741"/>
  <c r="A737"/>
  <c r="A251"/>
  <c r="A763"/>
  <c r="A440"/>
  <c r="A731"/>
  <c r="A1002"/>
  <c r="A643"/>
  <c r="A299"/>
  <c r="A769"/>
  <c r="A211"/>
  <c r="A696"/>
  <c r="A240"/>
  <c r="A338"/>
  <c r="A922"/>
  <c r="A665"/>
  <c r="A377"/>
  <c r="A811"/>
  <c r="A771"/>
  <c r="A795"/>
  <c r="A718"/>
  <c r="A244"/>
  <c r="A529"/>
  <c r="A743"/>
  <c r="A600"/>
  <c r="A949"/>
  <c r="A961"/>
  <c r="A739"/>
  <c r="A835"/>
  <c r="A296"/>
  <c r="A866"/>
  <c r="A992"/>
  <c r="A671"/>
  <c r="A497"/>
  <c r="A407"/>
  <c r="A559"/>
  <c r="A906"/>
  <c r="A766"/>
  <c r="A363"/>
  <c r="A882"/>
  <c r="A236"/>
  <c r="A327"/>
  <c r="A854"/>
  <c r="A760"/>
  <c r="A325"/>
  <c r="A544"/>
  <c r="A223"/>
  <c r="A571"/>
  <c r="A417"/>
  <c r="A901"/>
  <c r="A595"/>
  <c r="A877"/>
  <c r="A566"/>
  <c r="A812"/>
  <c r="A256"/>
  <c r="A252"/>
  <c r="A549"/>
  <c r="A445"/>
  <c r="A902"/>
  <c r="A215"/>
  <c r="A713"/>
  <c r="A876"/>
  <c r="A978"/>
  <c r="A767"/>
  <c r="A946"/>
  <c r="A957"/>
  <c r="A292"/>
  <c r="A295"/>
  <c r="A885"/>
  <c r="A924"/>
  <c r="A621"/>
  <c r="A342"/>
  <c r="A640"/>
  <c r="A838"/>
  <c r="A480"/>
  <c r="A878"/>
  <c r="A755"/>
  <c r="A653"/>
  <c r="A937"/>
  <c r="A780"/>
  <c r="A941"/>
  <c r="A840"/>
  <c r="A280"/>
  <c r="A903"/>
  <c r="A627"/>
  <c r="A716"/>
  <c r="A412"/>
  <c r="A565"/>
  <c r="A394"/>
  <c r="A726"/>
  <c r="A483"/>
  <c r="A314"/>
  <c r="A956"/>
  <c r="A907"/>
  <c r="A825"/>
  <c r="A396"/>
  <c r="A750"/>
  <c r="A914"/>
  <c r="A857"/>
  <c r="A745"/>
  <c r="A879"/>
  <c r="A689"/>
  <c r="A592"/>
  <c r="A849"/>
  <c r="A414"/>
  <c r="A1011"/>
  <c r="A321"/>
  <c r="A623"/>
  <c r="A911"/>
  <c r="A874"/>
  <c r="A534"/>
  <c r="A551"/>
  <c r="A235"/>
  <c r="A893"/>
  <c r="A757"/>
  <c r="A786"/>
  <c r="A793"/>
  <c r="A596"/>
  <c r="A319"/>
  <c r="A356"/>
  <c r="A587"/>
  <c r="A432"/>
  <c r="A649"/>
  <c r="A227"/>
  <c r="A611"/>
  <c r="BD14" l="1"/>
  <c r="Z27" i="1"/>
  <c r="AA27" l="1"/>
  <c r="BG14" i="2"/>
  <c r="AB27" i="1" l="1"/>
  <c r="BJ14" i="2"/>
  <c r="BM14" l="1"/>
  <c r="AC27" i="1"/>
  <c r="BP14" i="2" l="1"/>
  <c r="AD27" i="1"/>
  <c r="AE27" l="1"/>
  <c r="BS14" i="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<sst xmlns="http://schemas.openxmlformats.org/spreadsheetml/2006/main" count="3299" uniqueCount="696">
  <si>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</si>
  <si>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</si>
  <si>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</si>
  <si>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</si>
  <si>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</si>
  <si>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</si>
  <si>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</si>
  <si>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</si>
  <si>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</si>
  <si>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</si>
  <si>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</si>
  <si>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</si>
  <si>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</si>
  <si>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</si>
  <si>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</si>
  <si>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</si>
  <si>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</si>
  <si>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</si>
  <si>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</si>
  <si>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</si>
  <si>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</si>
  <si>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</si>
  <si>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</si>
  <si>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</si>
  <si>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</si>
  <si>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</si>
  <si>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</si>
  <si>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</si>
  <si>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</si>
  <si>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</si>
  <si>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</si>
  <si>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</si>
  <si>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</si>
  <si>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</si>
  <si>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</si>
  <si>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</si>
  <si>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</si>
  <si>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</si>
  <si>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</si>
  <si>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</si>
  <si>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</si>
  <si>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</si>
  <si>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</si>
  <si>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</si>
  <si>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</si>
  <si>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</si>
  <si>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</si>
  <si>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</si>
  <si>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</si>
  <si>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</si>
  <si>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</si>
  <si>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</si>
  <si>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</si>
  <si>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</si>
  <si>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</si>
  <si>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</si>
  <si>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</si>
  <si>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</si>
  <si>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</si>
  <si>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</si>
  <si>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</si>
  <si>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</si>
  <si>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</si>
  <si>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</si>
  <si>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</si>
  <si>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</si>
  <si>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</si>
  <si>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</si>
  <si>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</si>
  <si>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</si>
  <si>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</si>
  <si>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</si>
  <si>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</si>
  <si>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</si>
  <si>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</si>
  <si>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</si>
  <si>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</si>
  <si>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</si>
  <si>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</si>
  <si>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</si>
  <si>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</si>
  <si>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</si>
  <si>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</si>
  <si>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</si>
  <si>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</si>
  <si>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</si>
  <si>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</si>
  <si>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</si>
  <si>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</si>
  <si>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</si>
  <si>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</si>
  <si>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</si>
  <si>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</si>
  <si>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</si>
  <si>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</si>
  <si>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</si>
  <si>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</si>
  <si>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</si>
  <si>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</si>
  <si>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</si>
  <si>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</si>
  <si>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</si>
  <si>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</si>
  <si>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</si>
  <si>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</si>
  <si>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</si>
  <si>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</si>
  <si>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</si>
  <si>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</si>
  <si>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</si>
  <si>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</si>
  <si>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</si>
  <si>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</si>
  <si>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</si>
  <si>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</si>
  <si>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</si>
  <si>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</si>
  <si>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</si>
  <si>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</si>
  <si>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</si>
  <si>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</si>
  <si>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</si>
  <si>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</si>
  <si>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</si>
  <si>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</si>
  <si>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</si>
  <si>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</si>
  <si>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</si>
  <si>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</si>
  <si>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</si>
  <si>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</si>
  <si>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</si>
  <si>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</si>
  <si>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</si>
  <si>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</si>
  <si>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</si>
  <si>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</si>
  <si>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</si>
  <si>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</si>
  <si>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</si>
  <si>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</si>
  <si>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</si>
  <si>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</si>
  <si>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</si>
  <si>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</si>
  <si>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</si>
  <si>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</si>
  <si>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</si>
  <si>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</si>
  <si>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</si>
  <si>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</si>
  <si>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</si>
  <si>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</si>
  <si>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</si>
  <si>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</si>
  <si>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</si>
  <si>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</si>
  <si>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</si>
  <si>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</si>
  <si>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</si>
  <si>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</si>
  <si>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</si>
  <si>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</si>
  <si>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</si>
  <si>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</si>
  <si>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</si>
  <si>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</si>
  <si>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</si>
  <si>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</si>
  <si>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</si>
  <si>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</si>
  <si>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</si>
  <si>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</si>
  <si>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</si>
  <si>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</si>
  <si>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</si>
  <si>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</si>
  <si>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</si>
  <si>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</si>
  <si>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</si>
  <si>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</si>
  <si>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</si>
  <si>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</si>
  <si>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</si>
  <si>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</si>
  <si>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</si>
  <si>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</si>
  <si>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</si>
  <si>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</si>
  <si>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</si>
  <si>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</si>
  <si>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</si>
  <si>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</si>
  <si>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</si>
  <si>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</si>
  <si>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</si>
  <si>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</si>
  <si>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</si>
  <si>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</si>
  <si>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</si>
  <si>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</si>
  <si>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</si>
  <si>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</si>
  <si>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</si>
  <si>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</si>
  <si>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</si>
  <si>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</si>
  <si>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</si>
  <si>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</si>
  <si>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</si>
  <si>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</si>
  <si>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</si>
  <si>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</si>
  <si>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</si>
  <si>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</si>
  <si>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</si>
  <si>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</si>
  <si>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</si>
  <si>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</si>
  <si>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</si>
  <si>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</si>
  <si>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</si>
  <si>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</si>
  <si>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</si>
  <si>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</si>
  <si>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</si>
  <si>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</si>
  <si>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</si>
  <si>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</si>
  <si>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</si>
  <si>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</si>
  <si>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</si>
  <si>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</si>
  <si>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</si>
  <si>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</si>
  <si>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</si>
  <si>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</si>
  <si>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</si>
  <si>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</si>
  <si>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</si>
  <si>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</si>
  <si>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</si>
  <si>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</si>
  <si>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</si>
  <si>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</si>
  <si>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</si>
  <si>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</si>
  <si>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</si>
  <si>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</si>
  <si>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</si>
  <si>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</si>
  <si>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</si>
  <si>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</si>
  <si>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</si>
  <si>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</si>
  <si>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</si>
  <si>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</si>
  <si>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</si>
  <si>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</si>
  <si>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</si>
  <si>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</si>
  <si>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</si>
  <si>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</si>
  <si>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</si>
  <si>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</si>
  <si>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</si>
  <si>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</si>
  <si>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</si>
  <si>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</si>
  <si>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</si>
  <si>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</si>
  <si>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</si>
  <si>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</si>
  <si>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</si>
  <si>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</si>
  <si>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</si>
  <si>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</si>
  <si>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</si>
  <si>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</si>
  <si>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</si>
  <si>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</si>
  <si>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</si>
  <si>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</si>
  <si>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</si>
  <si>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</si>
  <si>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</si>
  <si>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</si>
  <si>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</si>
  <si>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</si>
  <si>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</si>
  <si>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</si>
  <si>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</si>
  <si>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</si>
  <si>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</si>
  <si>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</si>
  <si>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</si>
  <si>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</si>
  <si>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</si>
  <si>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</si>
  <si>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</si>
  <si>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</si>
  <si>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</si>
  <si>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</si>
  <si>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</si>
  <si>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</si>
  <si>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</si>
  <si>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</si>
  <si>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</si>
  <si>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</si>
  <si>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</si>
  <si>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</si>
  <si>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</si>
  <si>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</si>
  <si>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</si>
  <si>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</si>
  <si>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</si>
  <si>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</si>
  <si>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</si>
  <si>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</si>
  <si>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</si>
  <si>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</si>
  <si>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</si>
  <si>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</si>
  <si>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</si>
  <si>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</si>
  <si>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</si>
  <si>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</si>
  <si>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</si>
  <si>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</si>
  <si>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</si>
  <si>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</si>
  <si>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</si>
  <si>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</si>
  <si>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</si>
  <si>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</si>
  <si>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</si>
  <si>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</si>
  <si>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</si>
  <si>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</si>
  <si>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</si>
  <si>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</si>
  <si>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</si>
  <si>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</si>
  <si>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</si>
  <si>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</si>
  <si>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</si>
  <si>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</si>
  <si>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</si>
  <si>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</si>
  <si>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</si>
  <si>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</si>
  <si>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</si>
  <si>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</si>
  <si>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</si>
  <si>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</si>
  <si>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</si>
  <si>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</si>
  <si>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</si>
  <si>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</si>
  <si>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</si>
  <si>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</si>
  <si>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</si>
  <si>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</si>
  <si>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</si>
  <si>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</si>
  <si>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</si>
  <si>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</si>
  <si>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</si>
  <si>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</si>
  <si>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</si>
  <si>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</si>
  <si>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</si>
  <si>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</si>
  <si>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</si>
  <si>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</si>
  <si>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</si>
  <si>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</si>
  <si>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</si>
  <si>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</si>
  <si>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</si>
  <si>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</si>
  <si>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</si>
  <si>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</si>
  <si>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</si>
  <si>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</si>
  <si>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</si>
  <si>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</si>
  <si>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</si>
  <si>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</si>
  <si>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</si>
  <si>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</si>
  <si>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</si>
  <si>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</si>
  <si>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</si>
  <si>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</si>
  <si>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</si>
  <si>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</si>
  <si>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</si>
  <si>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</si>
  <si>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</si>
  <si>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</si>
  <si>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</si>
  <si>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</si>
  <si>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</si>
  <si>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</si>
  <si>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</si>
  <si>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</si>
  <si>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</si>
  <si>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</si>
  <si>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</si>
  <si>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</si>
  <si>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</si>
  <si>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</si>
  <si>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</si>
  <si>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</si>
  <si>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</si>
  <si>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</si>
  <si>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</si>
  <si>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</si>
  <si>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</si>
  <si>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</si>
  <si>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</si>
  <si>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</si>
  <si>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</si>
  <si>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</si>
  <si>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</si>
  <si>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</si>
  <si>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</si>
  <si>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</si>
  <si>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</si>
  <si>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</si>
  <si>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</si>
  <si>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</si>
  <si>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</si>
  <si>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</si>
  <si>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</si>
  <si>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</si>
  <si>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</si>
  <si>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</si>
  <si>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</si>
  <si>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</si>
  <si>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</si>
  <si>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</si>
  <si>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</si>
  <si>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</si>
  <si>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</si>
  <si>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</si>
  <si>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</si>
  <si>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</si>
  <si>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</si>
  <si>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</si>
  <si>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</si>
  <si>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</si>
  <si>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</si>
  <si>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</si>
  <si>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</si>
  <si>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</si>
  <si>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</si>
  <si>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</si>
  <si>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</si>
  <si>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</si>
  <si>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</si>
  <si>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</si>
  <si>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</si>
  <si>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</si>
  <si>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</si>
  <si>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</si>
  <si>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</si>
  <si>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</si>
  <si>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</si>
  <si>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</si>
  <si>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</si>
  <si>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</si>
  <si>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</si>
  <si>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</si>
  <si>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</si>
  <si>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</si>
  <si>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</si>
  <si>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</si>
  <si>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</si>
  <si>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</si>
  <si>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</si>
  <si>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</si>
  <si>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</si>
  <si>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</si>
  <si>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</si>
  <si>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</si>
  <si>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</si>
  <si>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</si>
  <si>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</si>
  <si>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</si>
  <si>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</si>
  <si>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</si>
  <si>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</si>
  <si>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</si>
  <si>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</si>
  <si>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</si>
  <si>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</si>
  <si>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</si>
  <si>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</si>
  <si>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</si>
  <si>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</si>
  <si>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</si>
  <si>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</si>
  <si>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</si>
  <si>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</si>
  <si>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</si>
  <si>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</si>
  <si>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</si>
  <si>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</si>
  <si>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</si>
  <si>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</si>
  <si>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</si>
  <si>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</si>
  <si>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</si>
  <si>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</si>
  <si>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</si>
  <si>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</si>
  <si>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</si>
  <si>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</si>
  <si>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</si>
  <si>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</si>
  <si>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</si>
  <si>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</si>
  <si>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</si>
  <si>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</si>
  <si>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</si>
  <si>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</si>
  <si>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</si>
  <si>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</si>
  <si>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</si>
  <si>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</si>
  <si>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</si>
  <si>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</si>
  <si>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</si>
  <si>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</si>
  <si>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</si>
  <si>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</si>
  <si>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</si>
  <si>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</si>
  <si>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</si>
  <si>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</si>
  <si>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</si>
  <si>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</si>
  <si>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</si>
  <si>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</si>
  <si>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</si>
  <si>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</si>
  <si>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</si>
  <si>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</si>
  <si>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</si>
  <si>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</si>
  <si>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</si>
  <si>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</si>
  <si>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</si>
  <si>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</si>
  <si>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</si>
  <si>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</si>
  <si>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</si>
  <si>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</si>
  <si>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</si>
  <si>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</si>
  <si>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</si>
  <si>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</si>
  <si>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</si>
  <si>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</si>
  <si>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</si>
  <si>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</si>
  <si>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</si>
  <si>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</si>
  <si>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</si>
  <si>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</si>
  <si>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</si>
  <si>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</si>
  <si>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</si>
  <si>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</si>
  <si>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</si>
  <si>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</si>
  <si>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</si>
  <si>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</si>
  <si>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</si>
  <si>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</si>
  <si>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</si>
  <si>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</si>
  <si>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</si>
  <si>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</si>
  <si>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</si>
  <si>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</si>
  <si>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</si>
  <si>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</si>
  <si>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</si>
  <si>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</si>
  <si>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</si>
  <si>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</si>
  <si>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</si>
  <si>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</si>
  <si>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</si>
  <si>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</si>
  <si>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</si>
  <si>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</si>
  <si>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</si>
  <si>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</si>
  <si>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</si>
  <si>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</si>
  <si>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</si>
  <si>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</si>
  <si>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</si>
  <si>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</si>
  <si>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</si>
  <si>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</si>
  <si>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</si>
  <si>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</si>
  <si>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</si>
  <si>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</si>
  <si>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</si>
  <si>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</si>
  <si>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</si>
  <si>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</si>
  <si>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</si>
  <si>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</si>
  <si>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</si>
  <si>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</si>
  <si>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</si>
  <si>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</si>
  <si>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</si>
  <si>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</si>
  <si>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</si>
  <si>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</si>
  <si>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</si>
  <si>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</si>
  <si>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</si>
  <si>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</si>
  <si>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</si>
  <si>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</si>
  <si>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</si>
  <si>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</si>
  <si>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</si>
  <si>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</si>
  <si>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</si>
  <si>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</si>
  <si>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</si>
  <si>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</si>
  <si>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</si>
  <si>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</si>
  <si>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</si>
  <si>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</si>
  <si>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</si>
  <si>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</si>
  <si>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</si>
  <si>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</si>
  <si>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</si>
  <si>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</si>
  <si>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</si>
  <si>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</si>
  <si>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</si>
  <si>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</si>
  <si>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</si>
  <si>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</si>
  <si>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</si>
  <si>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</si>
  <si>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</si>
  <si>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</si>
  <si>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</si>
  <si>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</si>
  <si>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</si>
  <si>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</si>
  <si>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</si>
  <si>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</si>
  <si>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ZAD02 HOT</t>
  </si>
  <si>
    <t>ZAD03 WARM</t>
  </si>
  <si>
    <t>ZAD04 LESS ICE</t>
  </si>
  <si>
    <t>ZAD05 MORE ICE</t>
  </si>
  <si>
    <t>ZAD06 NO ICE</t>
  </si>
  <si>
    <t>ZAD07 LESS SWEET</t>
  </si>
  <si>
    <t>ZAD13 ADD LEMON</t>
  </si>
  <si>
    <t>ZAD14 MORE SWEET</t>
  </si>
  <si>
    <t>ZAD16 ICE ONLY</t>
  </si>
  <si>
    <t>ZAD20 JUG</t>
  </si>
  <si>
    <t>ZAD21 TAKE AWAY</t>
  </si>
  <si>
    <t>ZAD36 BEER GLASS</t>
  </si>
  <si>
    <t>ZAD37 ICE BUCKET</t>
  </si>
  <si>
    <t>ZZZZZ CHANGE TO CHARGE</t>
  </si>
  <si>
    <t>BA24 SOMERSBY BKT</t>
  </si>
  <si>
    <t>BA28 HOEGAARDEN BKT</t>
  </si>
  <si>
    <t>ZAD01 COLD</t>
  </si>
  <si>
    <t>ZAD10 LESS SPICY</t>
  </si>
  <si>
    <t>ZAD16 MORE HONEY PLS</t>
  </si>
  <si>
    <t>ZAD17 WITHOUT SUGAR</t>
  </si>
  <si>
    <t>ZAD19 KAU KAU</t>
  </si>
  <si>
    <t>ZZZZZ CHANGE MEM</t>
  </si>
  <si>
    <t>AC33 N : XTD VIP ROOM</t>
  </si>
  <si>
    <t>BA23 SOMERSBY</t>
  </si>
  <si>
    <t>GC05 AEON MEMBER 50%</t>
  </si>
  <si>
    <t>ZAA01 GUINNESS EX BKT</t>
  </si>
  <si>
    <t>ZAD16 TELUR MASAK</t>
  </si>
  <si>
    <t>ZZZZZ WRONG KEY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</si>
</sst>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48" fillId="0" borderId="0" xfId="6" applyFont="1" applyAlignment="1">
      <alignment horizontal="left"/>
    </xf>
    <xf numFmtId="0" fontId="17" fillId="0" borderId="63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NOVEMBER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41579</v>
      </c>
      <c r="H27" s="378">
        <f ca="1">IFERROR(IF(MONTH(G27+1)&lt;=MONTH($G$27),G27+1,""),"")</f>
        <v>41580</v>
      </c>
      <c r="I27" s="378">
        <f t="shared" ref="I27:AK27" ca="1" si="0">IFERROR(IF(MONTH(H27+1)&lt;=MONTH($G$27),H27+1,""),"")</f>
        <v>41581</v>
      </c>
      <c r="J27" s="378">
        <f t="shared" ca="1" si="0"/>
        <v>41582</v>
      </c>
      <c r="K27" s="378">
        <f t="shared" ca="1" si="0"/>
        <v>41583</v>
      </c>
      <c r="L27" s="378">
        <f t="shared" ca="1" si="0"/>
        <v>41584</v>
      </c>
      <c r="M27" s="378">
        <f t="shared" ca="1" si="0"/>
        <v>41585</v>
      </c>
      <c r="N27" s="378">
        <f t="shared" ca="1" si="0"/>
        <v>41586</v>
      </c>
      <c r="O27" s="378">
        <f t="shared" ca="1" si="0"/>
        <v>41587</v>
      </c>
      <c r="P27" s="378">
        <f t="shared" ca="1" si="0"/>
        <v>41588</v>
      </c>
      <c r="Q27" s="378">
        <f t="shared" ca="1" si="0"/>
        <v>41589</v>
      </c>
      <c r="R27" s="378">
        <f t="shared" ca="1" si="0"/>
        <v>41590</v>
      </c>
      <c r="S27" s="378">
        <f t="shared" ca="1" si="0"/>
        <v>41591</v>
      </c>
      <c r="T27" s="378">
        <f t="shared" ca="1" si="0"/>
        <v>41592</v>
      </c>
      <c r="U27" s="378">
        <f t="shared" ca="1" si="0"/>
        <v>41593</v>
      </c>
      <c r="V27" s="378">
        <f t="shared" ca="1" si="0"/>
        <v>41594</v>
      </c>
      <c r="W27" s="378">
        <f t="shared" ca="1" si="0"/>
        <v>41595</v>
      </c>
      <c r="X27" s="378">
        <f t="shared" ca="1" si="0"/>
        <v>41596</v>
      </c>
      <c r="Y27" s="378">
        <f t="shared" ca="1" si="0"/>
        <v>41597</v>
      </c>
      <c r="Z27" s="378">
        <f t="shared" ca="1" si="0"/>
        <v>41598</v>
      </c>
      <c r="AA27" s="378">
        <f t="shared" ca="1" si="0"/>
        <v>41599</v>
      </c>
      <c r="AB27" s="378">
        <f t="shared" ca="1" si="0"/>
        <v>41600</v>
      </c>
      <c r="AC27" s="378">
        <f t="shared" ca="1" si="0"/>
        <v>41601</v>
      </c>
      <c r="AD27" s="378">
        <f t="shared" ca="1" si="0"/>
        <v>41602</v>
      </c>
      <c r="AE27" s="378">
        <f t="shared" ca="1" si="0"/>
        <v>41603</v>
      </c>
      <c r="AF27" s="378">
        <f t="shared" ca="1" si="0"/>
        <v>41604</v>
      </c>
      <c r="AG27" s="378">
        <f t="shared" ca="1" si="0"/>
        <v>41605</v>
      </c>
      <c r="AH27" s="378">
        <f t="shared" ca="1" si="0"/>
        <v>41606</v>
      </c>
      <c r="AI27" s="378">
        <f t="shared" ca="1" si="0"/>
        <v>41607</v>
      </c>
      <c r="AJ27" s="378">
        <f t="shared" ca="1" si="0"/>
        <v>41608</v>
      </c>
      <c r="AK27" s="378" t="str">
        <f t="shared" ca="1" si="0"/>
        <v/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264</v>
      </c>
      <c r="G163" s="388">
        <f>IFERROR($E163*SUMIF('Daily Log'!$B$18:$B$1017,$B163,'Daily Log'!$C$18:$C$1017),0)</f>
        <v>84</v>
      </c>
      <c r="H163" s="388">
        <f>IFERROR($E163*SUMIF('Daily Log'!$E$18:$E$1017,$B163,'Daily Log'!$F$18:$F$1017),0)</f>
        <v>144</v>
      </c>
      <c r="I163" s="388">
        <f>IFERROR($E163*SUMIF('Daily Log'!$H$18:$H$1017,$B163,'Daily Log'!$I$18:$I$1017),0)</f>
        <v>36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60</v>
      </c>
      <c r="G165" s="388">
        <f>IFERROR($E165*SUMIF('Daily Log'!$B$18:$B$1017,$B165,'Daily Log'!$C$18:$C$1017),0)</f>
        <v>12</v>
      </c>
      <c r="H165" s="388">
        <f>IFERROR($E165*SUMIF('Daily Log'!$E$18:$E$1017,$B165,'Daily Log'!$F$18:$F$1017),0)</f>
        <v>24</v>
      </c>
      <c r="I165" s="388">
        <f>IFERROR($E165*SUMIF('Daily Log'!$H$18:$H$1017,$B165,'Daily Log'!$I$18:$I$1017),0)</f>
        <v>24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0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0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20</v>
      </c>
      <c r="G168" s="388">
        <f>IFERROR($E168*SUMIF('Daily Log'!$B$18:$B$1017,$B168,'Daily Log'!$C$18:$C$1017),0)</f>
        <v>4</v>
      </c>
      <c r="H168" s="388">
        <f>IFERROR($E168*SUMIF('Daily Log'!$E$18:$E$1017,$B168,'Daily Log'!$F$18:$F$1017),0)</f>
        <v>12</v>
      </c>
      <c r="I168" s="388">
        <f>IFERROR($E168*SUMIF('Daily Log'!$H$18:$H$1017,$B168,'Daily Log'!$I$18:$I$1017),0)</f>
        <v>4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12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12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4</v>
      </c>
      <c r="G170" s="388">
        <f>IFERROR($E170*SUMIF('Daily Log'!$B$18:$B$1017,$B170,'Daily Log'!$C$18:$C$1017),0)</f>
        <v>3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1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20</v>
      </c>
      <c r="G171" s="388">
        <f>IFERROR($E171*SUMIF('Daily Log'!$B$18:$B$1017,$B171,'Daily Log'!$C$18:$C$1017),0)</f>
        <v>8</v>
      </c>
      <c r="H171" s="388">
        <f>IFERROR($E171*SUMIF('Daily Log'!$E$18:$E$1017,$B171,'Daily Log'!$F$18:$F$1017),0)</f>
        <v>4</v>
      </c>
      <c r="I171" s="388">
        <f>IFERROR($E171*SUMIF('Daily Log'!$H$18:$H$1017,$B171,'Daily Log'!$I$18:$I$1017),0)</f>
        <v>8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60</v>
      </c>
      <c r="G172" s="388">
        <f>IFERROR($E172*SUMIF('Daily Log'!$B$18:$B$1017,$B172,'Daily Log'!$C$18:$C$1017),0)</f>
        <v>24</v>
      </c>
      <c r="H172" s="388">
        <f>IFERROR($E172*SUMIF('Daily Log'!$E$18:$E$1017,$B172,'Daily Log'!$F$18:$F$1017),0)</f>
        <v>24</v>
      </c>
      <c r="I172" s="388">
        <f>IFERROR($E172*SUMIF('Daily Log'!$H$18:$H$1017,$B172,'Daily Log'!$I$18:$I$1017),0)</f>
        <v>12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2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1</v>
      </c>
      <c r="I173" s="388">
        <f>IFERROR($E173*SUMIF('Daily Log'!$H$18:$H$1017,$B173,'Daily Log'!$I$18:$I$1017),0)</f>
        <v>1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52</v>
      </c>
      <c r="G174" s="388">
        <f>IFERROR($E174*SUMIF('Daily Log'!$B$18:$B$1017,$B174,'Daily Log'!$C$18:$C$1017),0)</f>
        <v>16</v>
      </c>
      <c r="H174" s="388">
        <f>IFERROR($E174*SUMIF('Daily Log'!$E$18:$E$1017,$B174,'Daily Log'!$F$18:$F$1017),0)</f>
        <v>24</v>
      </c>
      <c r="I174" s="388">
        <f>IFERROR($E174*SUMIF('Daily Log'!$H$18:$H$1017,$B174,'Daily Log'!$I$18:$I$1017),0)</f>
        <v>12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132</v>
      </c>
      <c r="G175" s="388">
        <f>IFERROR($E175*SUMIF('Daily Log'!$B$18:$B$1017,$B175,'Daily Log'!$C$18:$C$1017),0)</f>
        <v>72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60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0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0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0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0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0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0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1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1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0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2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2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1</v>
      </c>
      <c r="G219" s="388">
        <f>IFERROR($E219*SUMIF('Daily Log'!$B$18:$B$1017,$B219,'Daily Log'!$C$18:$C$1017),0)</f>
        <v>1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0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0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0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0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0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54</v>
      </c>
      <c r="G233" s="388">
        <f>IFERROR($E233*SUMIF('Daily Log'!$B$18:$B$1017,$B233,'Daily Log'!$C$18:$C$1017),0)</f>
        <v>24</v>
      </c>
      <c r="H233" s="388">
        <f>IFERROR($E233*SUMIF('Daily Log'!$E$18:$E$1017,$B233,'Daily Log'!$F$18:$F$1017),0)</f>
        <v>14</v>
      </c>
      <c r="I233" s="388">
        <f>IFERROR($E233*SUMIF('Daily Log'!$H$18:$H$1017,$B233,'Daily Log'!$I$18:$I$1017),0)</f>
        <v>16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77</v>
      </c>
      <c r="G234" s="388">
        <f>IFERROR($E234*SUMIF('Daily Log'!$B$18:$B$1017,$B234,'Daily Log'!$C$18:$C$1017),0)</f>
        <v>17</v>
      </c>
      <c r="H234" s="388">
        <f>IFERROR($E234*SUMIF('Daily Log'!$E$18:$E$1017,$B234,'Daily Log'!$F$18:$F$1017),0)</f>
        <v>26</v>
      </c>
      <c r="I234" s="388">
        <f>IFERROR($E234*SUMIF('Daily Log'!$H$18:$H$1017,$B234,'Daily Log'!$I$18:$I$1017),0)</f>
        <v>34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89</v>
      </c>
      <c r="G236" s="388">
        <f>IFERROR($E236*SUMIF('Daily Log'!$B$18:$B$1017,$B236,'Daily Log'!$C$18:$C$1017),0)</f>
        <v>22</v>
      </c>
      <c r="H236" s="388">
        <f>IFERROR($E236*SUMIF('Daily Log'!$E$18:$E$1017,$B236,'Daily Log'!$F$18:$F$1017),0)</f>
        <v>25</v>
      </c>
      <c r="I236" s="388">
        <f>IFERROR($E236*SUMIF('Daily Log'!$H$18:$H$1017,$B236,'Daily Log'!$I$18:$I$1017),0)</f>
        <v>42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112</v>
      </c>
      <c r="G237" s="388">
        <f>IFERROR($E237*SUMIF('Daily Log'!$B$18:$B$1017,$B237,'Daily Log'!$C$18:$C$1017),0)</f>
        <v>35</v>
      </c>
      <c r="H237" s="388">
        <f>IFERROR($E237*SUMIF('Daily Log'!$E$18:$E$1017,$B237,'Daily Log'!$F$18:$F$1017),0)</f>
        <v>51</v>
      </c>
      <c r="I237" s="388">
        <f>IFERROR($E237*SUMIF('Daily Log'!$H$18:$H$1017,$B237,'Daily Log'!$I$18:$I$1017),0)</f>
        <v>26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176</v>
      </c>
      <c r="G238" s="388">
        <f>IFERROR($E238*SUMIF('Daily Log'!$B$18:$B$1017,$B238,'Daily Log'!$C$18:$C$1017),0)</f>
        <v>44</v>
      </c>
      <c r="H238" s="388">
        <f>IFERROR($E238*SUMIF('Daily Log'!$E$18:$E$1017,$B238,'Daily Log'!$F$18:$F$1017),0)</f>
        <v>71</v>
      </c>
      <c r="I238" s="388">
        <f>IFERROR($E238*SUMIF('Daily Log'!$H$18:$H$1017,$B238,'Daily Log'!$I$18:$I$1017),0)</f>
        <v>61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2</v>
      </c>
      <c r="G239" s="388">
        <f>IFERROR($E239*SUMIF('Daily Log'!$B$18:$B$1017,$B239,'Daily Log'!$C$18:$C$1017),0)</f>
        <v>2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4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4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2</v>
      </c>
      <c r="G242" s="388">
        <f>IFERROR($E242*SUMIF('Daily Log'!$B$18:$B$1017,$B242,'Daily Log'!$C$18:$C$1017),0)</f>
        <v>1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1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4</v>
      </c>
      <c r="G243" s="388">
        <f>IFERROR($E243*SUMIF('Daily Log'!$B$18:$B$1017,$B243,'Daily Log'!$C$18:$C$1017),0)</f>
        <v>1</v>
      </c>
      <c r="H243" s="388">
        <f>IFERROR($E243*SUMIF('Daily Log'!$E$18:$E$1017,$B243,'Daily Log'!$F$18:$F$1017),0)</f>
        <v>3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3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3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66</v>
      </c>
      <c r="G245" s="388">
        <f>IFERROR($E245*SUMIF('Daily Log'!$B$18:$B$1017,$B245,'Daily Log'!$C$18:$C$1017),0)</f>
        <v>31</v>
      </c>
      <c r="H245" s="388">
        <f>IFERROR($E245*SUMIF('Daily Log'!$E$18:$E$1017,$B245,'Daily Log'!$F$18:$F$1017),0)</f>
        <v>22</v>
      </c>
      <c r="I245" s="388">
        <f>IFERROR($E245*SUMIF('Daily Log'!$H$18:$H$1017,$B245,'Daily Log'!$I$18:$I$1017),0)</f>
        <v>13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5</v>
      </c>
      <c r="G246" s="388">
        <f>IFERROR($E246*SUMIF('Daily Log'!$B$18:$B$1017,$B246,'Daily Log'!$C$18:$C$1017),0)</f>
        <v>3</v>
      </c>
      <c r="H246" s="388">
        <f>IFERROR($E246*SUMIF('Daily Log'!$E$18:$E$1017,$B246,'Daily Log'!$F$18:$F$1017),0)</f>
        <v>2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175</v>
      </c>
      <c r="G247" s="388">
        <f>IFERROR($E247*SUMIF('Daily Log'!$B$18:$B$1017,$B247,'Daily Log'!$C$18:$C$1017),0)</f>
        <v>66</v>
      </c>
      <c r="H247" s="388">
        <f>IFERROR($E247*SUMIF('Daily Log'!$E$18:$E$1017,$B247,'Daily Log'!$F$18:$F$1017),0)</f>
        <v>66</v>
      </c>
      <c r="I247" s="388">
        <f>IFERROR($E247*SUMIF('Daily Log'!$H$18:$H$1017,$B247,'Daily Log'!$I$18:$I$1017),0)</f>
        <v>43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176</v>
      </c>
      <c r="G248" s="388">
        <f>IFERROR($E248*SUMIF('Daily Log'!$B$18:$B$1017,$B248,'Daily Log'!$C$18:$C$1017),0)</f>
        <v>63</v>
      </c>
      <c r="H248" s="388">
        <f>IFERROR($E248*SUMIF('Daily Log'!$E$18:$E$1017,$B248,'Daily Log'!$F$18:$F$1017),0)</f>
        <v>70</v>
      </c>
      <c r="I248" s="388">
        <f>IFERROR($E248*SUMIF('Daily Log'!$H$18:$H$1017,$B248,'Daily Log'!$I$18:$I$1017),0)</f>
        <v>43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53</v>
      </c>
      <c r="G249" s="388">
        <f>IFERROR($E249*SUMIF('Daily Log'!$B$18:$B$1017,$B249,'Daily Log'!$C$18:$C$1017),0)</f>
        <v>22</v>
      </c>
      <c r="H249" s="388">
        <f>IFERROR($E249*SUMIF('Daily Log'!$E$18:$E$1017,$B249,'Daily Log'!$F$18:$F$1017),0)</f>
        <v>19</v>
      </c>
      <c r="I249" s="388">
        <f>IFERROR($E249*SUMIF('Daily Log'!$H$18:$H$1017,$B249,'Daily Log'!$I$18:$I$1017),0)</f>
        <v>12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9</v>
      </c>
      <c r="G250" s="388">
        <f>IFERROR($E250*SUMIF('Daily Log'!$B$18:$B$1017,$B250,'Daily Log'!$C$18:$C$1017),0)</f>
        <v>2</v>
      </c>
      <c r="H250" s="388">
        <f>IFERROR($E250*SUMIF('Daily Log'!$E$18:$E$1017,$B250,'Daily Log'!$F$18:$F$1017),0)</f>
        <v>6</v>
      </c>
      <c r="I250" s="388">
        <f>IFERROR($E250*SUMIF('Daily Log'!$H$18:$H$1017,$B250,'Daily Log'!$I$18:$I$1017),0)</f>
        <v>1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219</v>
      </c>
      <c r="G251" s="388">
        <f>IFERROR($E251*SUMIF('Daily Log'!$B$18:$B$1017,$B251,'Daily Log'!$C$18:$C$1017),0)</f>
        <v>101</v>
      </c>
      <c r="H251" s="388">
        <f>IFERROR($E251*SUMIF('Daily Log'!$E$18:$E$1017,$B251,'Daily Log'!$F$18:$F$1017),0)</f>
        <v>63</v>
      </c>
      <c r="I251" s="388">
        <f>IFERROR($E251*SUMIF('Daily Log'!$H$18:$H$1017,$B251,'Daily Log'!$I$18:$I$1017),0)</f>
        <v>55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152</v>
      </c>
      <c r="G252" s="388">
        <f>IFERROR($E252*SUMIF('Daily Log'!$B$18:$B$1017,$B252,'Daily Log'!$C$18:$C$1017),0)</f>
        <v>56</v>
      </c>
      <c r="H252" s="388">
        <f>IFERROR($E252*SUMIF('Daily Log'!$E$18:$E$1017,$B252,'Daily Log'!$F$18:$F$1017),0)</f>
        <v>60</v>
      </c>
      <c r="I252" s="388">
        <f>IFERROR($E252*SUMIF('Daily Log'!$H$18:$H$1017,$B252,'Daily Log'!$I$18:$I$1017),0)</f>
        <v>36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286</v>
      </c>
      <c r="G253" s="388">
        <f>IFERROR($E253*SUMIF('Daily Log'!$B$18:$B$1017,$B253,'Daily Log'!$C$18:$C$1017),0)</f>
        <v>99</v>
      </c>
      <c r="H253" s="388">
        <f>IFERROR($E253*SUMIF('Daily Log'!$E$18:$E$1017,$B253,'Daily Log'!$F$18:$F$1017),0)</f>
        <v>91</v>
      </c>
      <c r="I253" s="388">
        <f>IFERROR($E253*SUMIF('Daily Log'!$H$18:$H$1017,$B253,'Daily Log'!$I$18:$I$1017),0)</f>
        <v>96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47</v>
      </c>
      <c r="G254" s="388">
        <f>IFERROR($E254*SUMIF('Daily Log'!$B$18:$B$1017,$B254,'Daily Log'!$C$18:$C$1017),0)</f>
        <v>14</v>
      </c>
      <c r="H254" s="388">
        <f>IFERROR($E254*SUMIF('Daily Log'!$E$18:$E$1017,$B254,'Daily Log'!$F$18:$F$1017),0)</f>
        <v>6</v>
      </c>
      <c r="I254" s="388">
        <f>IFERROR($E254*SUMIF('Daily Log'!$H$18:$H$1017,$B254,'Daily Log'!$I$18:$I$1017),0)</f>
        <v>27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437</v>
      </c>
      <c r="G255" s="388">
        <f>IFERROR($E255*SUMIF('Daily Log'!$B$18:$B$1017,$B255,'Daily Log'!$C$18:$C$1017),0)</f>
        <v>170</v>
      </c>
      <c r="H255" s="388">
        <f>IFERROR($E255*SUMIF('Daily Log'!$E$18:$E$1017,$B255,'Daily Log'!$F$18:$F$1017),0)</f>
        <v>151</v>
      </c>
      <c r="I255" s="388">
        <f>IFERROR($E255*SUMIF('Daily Log'!$H$18:$H$1017,$B255,'Daily Log'!$I$18:$I$1017),0)</f>
        <v>116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155</v>
      </c>
      <c r="G256" s="388">
        <f>IFERROR($E256*SUMIF('Daily Log'!$B$18:$B$1017,$B256,'Daily Log'!$C$18:$C$1017),0)</f>
        <v>49</v>
      </c>
      <c r="H256" s="388">
        <f>IFERROR($E256*SUMIF('Daily Log'!$E$18:$E$1017,$B256,'Daily Log'!$F$18:$F$1017),0)</f>
        <v>61</v>
      </c>
      <c r="I256" s="388">
        <f>IFERROR($E256*SUMIF('Daily Log'!$H$18:$H$1017,$B256,'Daily Log'!$I$18:$I$1017),0)</f>
        <v>45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58</v>
      </c>
      <c r="G257" s="388">
        <f>IFERROR($E257*SUMIF('Daily Log'!$B$18:$B$1017,$B257,'Daily Log'!$C$18:$C$1017),0)</f>
        <v>20</v>
      </c>
      <c r="H257" s="388">
        <f>IFERROR($E257*SUMIF('Daily Log'!$E$18:$E$1017,$B257,'Daily Log'!$F$18:$F$1017),0)</f>
        <v>21</v>
      </c>
      <c r="I257" s="388">
        <f>IFERROR($E257*SUMIF('Daily Log'!$H$18:$H$1017,$B257,'Daily Log'!$I$18:$I$1017),0)</f>
        <v>17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18</v>
      </c>
      <c r="G258" s="388">
        <f>IFERROR($E258*SUMIF('Daily Log'!$B$18:$B$1017,$B258,'Daily Log'!$C$18:$C$1017),0)</f>
        <v>8</v>
      </c>
      <c r="H258" s="388">
        <f>IFERROR($E258*SUMIF('Daily Log'!$E$18:$E$1017,$B258,'Daily Log'!$F$18:$F$1017),0)</f>
        <v>5</v>
      </c>
      <c r="I258" s="388">
        <f>IFERROR($E258*SUMIF('Daily Log'!$H$18:$H$1017,$B258,'Daily Log'!$I$18:$I$1017),0)</f>
        <v>5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39</v>
      </c>
      <c r="G259" s="388">
        <f>IFERROR($E259*SUMIF('Daily Log'!$B$18:$B$1017,$B259,'Daily Log'!$C$18:$C$1017),0)</f>
        <v>12</v>
      </c>
      <c r="H259" s="388">
        <f>IFERROR($E259*SUMIF('Daily Log'!$E$18:$E$1017,$B259,'Daily Log'!$F$18:$F$1017),0)</f>
        <v>15</v>
      </c>
      <c r="I259" s="388">
        <f>IFERROR($E259*SUMIF('Daily Log'!$H$18:$H$1017,$B259,'Daily Log'!$I$18:$I$1017),0)</f>
        <v>12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113</v>
      </c>
      <c r="G260" s="388">
        <f>IFERROR($E260*SUMIF('Daily Log'!$B$18:$B$1017,$B260,'Daily Log'!$C$18:$C$1017),0)</f>
        <v>58</v>
      </c>
      <c r="H260" s="388">
        <f>IFERROR($E260*SUMIF('Daily Log'!$E$18:$E$1017,$B260,'Daily Log'!$F$18:$F$1017),0)</f>
        <v>28</v>
      </c>
      <c r="I260" s="388">
        <f>IFERROR($E260*SUMIF('Daily Log'!$H$18:$H$1017,$B260,'Daily Log'!$I$18:$I$1017),0)</f>
        <v>27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215</v>
      </c>
      <c r="G261" s="388">
        <f>IFERROR($E261*SUMIF('Daily Log'!$B$18:$B$1017,$B261,'Daily Log'!$C$18:$C$1017),0)</f>
        <v>67</v>
      </c>
      <c r="H261" s="388">
        <f>IFERROR($E261*SUMIF('Daily Log'!$E$18:$E$1017,$B261,'Daily Log'!$F$18:$F$1017),0)</f>
        <v>78</v>
      </c>
      <c r="I261" s="388">
        <f>IFERROR($E261*SUMIF('Daily Log'!$H$18:$H$1017,$B261,'Daily Log'!$I$18:$I$1017),0)</f>
        <v>66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81</v>
      </c>
      <c r="G262" s="388">
        <f>IFERROR($E262*SUMIF('Daily Log'!$B$18:$B$1017,$B262,'Daily Log'!$C$18:$C$1017),0)</f>
        <v>47</v>
      </c>
      <c r="H262" s="388">
        <f>IFERROR($E262*SUMIF('Daily Log'!$E$18:$E$1017,$B262,'Daily Log'!$F$18:$F$1017),0)</f>
        <v>13</v>
      </c>
      <c r="I262" s="388">
        <f>IFERROR($E262*SUMIF('Daily Log'!$H$18:$H$1017,$B262,'Daily Log'!$I$18:$I$1017),0)</f>
        <v>21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436</v>
      </c>
      <c r="G263" s="388">
        <f>IFERROR($E263*SUMIF('Daily Log'!$B$18:$B$1017,$B263,'Daily Log'!$C$18:$C$1017),0)</f>
        <v>167</v>
      </c>
      <c r="H263" s="388">
        <f>IFERROR($E263*SUMIF('Daily Log'!$E$18:$E$1017,$B263,'Daily Log'!$F$18:$F$1017),0)</f>
        <v>137</v>
      </c>
      <c r="I263" s="388">
        <f>IFERROR($E263*SUMIF('Daily Log'!$H$18:$H$1017,$B263,'Daily Log'!$I$18:$I$1017),0)</f>
        <v>132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29</v>
      </c>
      <c r="G264" s="388">
        <f>IFERROR($E264*SUMIF('Daily Log'!$B$18:$B$1017,$B264,'Daily Log'!$C$18:$C$1017),0)</f>
        <v>8</v>
      </c>
      <c r="H264" s="388">
        <f>IFERROR($E264*SUMIF('Daily Log'!$E$18:$E$1017,$B264,'Daily Log'!$F$18:$F$1017),0)</f>
        <v>15</v>
      </c>
      <c r="I264" s="388">
        <f>IFERROR($E264*SUMIF('Daily Log'!$H$18:$H$1017,$B264,'Daily Log'!$I$18:$I$1017),0)</f>
        <v>6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5</v>
      </c>
      <c r="G265" s="388">
        <f>IFERROR($E265*SUMIF('Daily Log'!$B$18:$B$1017,$B265,'Daily Log'!$C$18:$C$1017),0)</f>
        <v>1</v>
      </c>
      <c r="H265" s="388">
        <f>IFERROR($E265*SUMIF('Daily Log'!$E$18:$E$1017,$B265,'Daily Log'!$F$18:$F$1017),0)</f>
        <v>3</v>
      </c>
      <c r="I265" s="388">
        <f>IFERROR($E265*SUMIF('Daily Log'!$H$18:$H$1017,$B265,'Daily Log'!$I$18:$I$1017),0)</f>
        <v>1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10</v>
      </c>
      <c r="G266" s="388">
        <f>IFERROR($E266*SUMIF('Daily Log'!$B$18:$B$1017,$B266,'Daily Log'!$C$18:$C$1017),0)</f>
        <v>1</v>
      </c>
      <c r="H266" s="388">
        <f>IFERROR($E266*SUMIF('Daily Log'!$E$18:$E$1017,$B266,'Daily Log'!$F$18:$F$1017),0)</f>
        <v>3</v>
      </c>
      <c r="I266" s="388">
        <f>IFERROR($E266*SUMIF('Daily Log'!$H$18:$H$1017,$B266,'Daily Log'!$I$18:$I$1017),0)</f>
        <v>6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9</v>
      </c>
      <c r="G268" s="388">
        <f>IFERROR($E268*SUMIF('Daily Log'!$B$18:$B$1017,$B268,'Daily Log'!$C$18:$C$1017),0)</f>
        <v>3</v>
      </c>
      <c r="H268" s="388">
        <f>IFERROR($E268*SUMIF('Daily Log'!$E$18:$E$1017,$B268,'Daily Log'!$F$18:$F$1017),0)</f>
        <v>4</v>
      </c>
      <c r="I268" s="388">
        <f>IFERROR($E268*SUMIF('Daily Log'!$H$18:$H$1017,$B268,'Daily Log'!$I$18:$I$1017),0)</f>
        <v>2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1</v>
      </c>
      <c r="G269" s="388">
        <f>IFERROR($E269*SUMIF('Daily Log'!$B$18:$B$1017,$B269,'Daily Log'!$C$18:$C$1017),0)</f>
        <v>1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8</v>
      </c>
      <c r="G270" s="388">
        <f>IFERROR($E270*SUMIF('Daily Log'!$B$18:$B$1017,$B270,'Daily Log'!$C$18:$C$1017),0)</f>
        <v>3</v>
      </c>
      <c r="H270" s="388">
        <f>IFERROR($E270*SUMIF('Daily Log'!$E$18:$E$1017,$B270,'Daily Log'!$F$18:$F$1017),0)</f>
        <v>1</v>
      </c>
      <c r="I270" s="388">
        <f>IFERROR($E270*SUMIF('Daily Log'!$H$18:$H$1017,$B270,'Daily Log'!$I$18:$I$1017),0)</f>
        <v>4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3</v>
      </c>
      <c r="G271" s="388">
        <f>IFERROR($E271*SUMIF('Daily Log'!$B$18:$B$1017,$B271,'Daily Log'!$C$18:$C$1017),0)</f>
        <v>2</v>
      </c>
      <c r="H271" s="388">
        <f>IFERROR($E271*SUMIF('Daily Log'!$E$18:$E$1017,$B271,'Daily Log'!$F$18:$F$1017),0)</f>
        <v>1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13</v>
      </c>
      <c r="G272" s="388">
        <f>IFERROR($E272*SUMIF('Daily Log'!$B$18:$B$1017,$B272,'Daily Log'!$C$18:$C$1017),0)</f>
        <v>5</v>
      </c>
      <c r="H272" s="388">
        <f>IFERROR($E272*SUMIF('Daily Log'!$E$18:$E$1017,$B272,'Daily Log'!$F$18:$F$1017),0)</f>
        <v>6</v>
      </c>
      <c r="I272" s="388">
        <f>IFERROR($E272*SUMIF('Daily Log'!$H$18:$H$1017,$B272,'Daily Log'!$I$18:$I$1017),0)</f>
        <v>2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2</v>
      </c>
      <c r="G273" s="388">
        <f>IFERROR($E273*SUMIF('Daily Log'!$B$18:$B$1017,$B273,'Daily Log'!$C$18:$C$1017),0)</f>
        <v>1</v>
      </c>
      <c r="H273" s="388">
        <f>IFERROR($E273*SUMIF('Daily Log'!$E$18:$E$1017,$B273,'Daily Log'!$F$18:$F$1017),0)</f>
        <v>1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6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3</v>
      </c>
      <c r="I274" s="388">
        <f>IFERROR($E274*SUMIF('Daily Log'!$H$18:$H$1017,$B274,'Daily Log'!$I$18:$I$1017),0)</f>
        <v>3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8</v>
      </c>
      <c r="G275" s="388">
        <f>IFERROR($E275*SUMIF('Daily Log'!$B$18:$B$1017,$B275,'Daily Log'!$C$18:$C$1017),0)</f>
        <v>6</v>
      </c>
      <c r="H275" s="388">
        <f>IFERROR($E275*SUMIF('Daily Log'!$E$18:$E$1017,$B275,'Daily Log'!$F$18:$F$1017),0)</f>
        <v>2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7</v>
      </c>
      <c r="G276" s="388">
        <f>IFERROR($E276*SUMIF('Daily Log'!$B$18:$B$1017,$B276,'Daily Log'!$C$18:$C$1017),0)</f>
        <v>2</v>
      </c>
      <c r="H276" s="388">
        <f>IFERROR($E276*SUMIF('Daily Log'!$E$18:$E$1017,$B276,'Daily Log'!$F$18:$F$1017),0)</f>
        <v>3</v>
      </c>
      <c r="I276" s="388">
        <f>IFERROR($E276*SUMIF('Daily Log'!$H$18:$H$1017,$B276,'Daily Log'!$I$18:$I$1017),0)</f>
        <v>2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2</v>
      </c>
      <c r="G277" s="388">
        <f>IFERROR($E277*SUMIF('Daily Log'!$B$18:$B$1017,$B277,'Daily Log'!$C$18:$C$1017),0)</f>
        <v>2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2</v>
      </c>
      <c r="G278" s="388">
        <f>IFERROR($E278*SUMIF('Daily Log'!$B$18:$B$1017,$B278,'Daily Log'!$C$18:$C$1017),0)</f>
        <v>1</v>
      </c>
      <c r="H278" s="388">
        <f>IFERROR($E278*SUMIF('Daily Log'!$E$18:$E$1017,$B278,'Daily Log'!$F$18:$F$1017),0)</f>
        <v>1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16</v>
      </c>
      <c r="G279" s="388">
        <f>IFERROR($E279*SUMIF('Daily Log'!$B$18:$B$1017,$B279,'Daily Log'!$C$18:$C$1017),0)</f>
        <v>8</v>
      </c>
      <c r="H279" s="388">
        <f>IFERROR($E279*SUMIF('Daily Log'!$E$18:$E$1017,$B279,'Daily Log'!$F$18:$F$1017),0)</f>
        <v>6</v>
      </c>
      <c r="I279" s="388">
        <f>IFERROR($E279*SUMIF('Daily Log'!$H$18:$H$1017,$B279,'Daily Log'!$I$18:$I$1017),0)</f>
        <v>2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1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1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8</v>
      </c>
      <c r="G281" s="388">
        <f>IFERROR($E281*SUMIF('Daily Log'!$B$18:$B$1017,$B281,'Daily Log'!$C$18:$C$1017),0)</f>
        <v>6</v>
      </c>
      <c r="H281" s="388">
        <f>IFERROR($E281*SUMIF('Daily Log'!$E$18:$E$1017,$B281,'Daily Log'!$F$18:$F$1017),0)</f>
        <v>1</v>
      </c>
      <c r="I281" s="388">
        <f>IFERROR($E281*SUMIF('Daily Log'!$H$18:$H$1017,$B281,'Daily Log'!$I$18:$I$1017),0)</f>
        <v>1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0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2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2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4</v>
      </c>
      <c r="G284" s="388">
        <f>IFERROR($E284*SUMIF('Daily Log'!$B$18:$B$1017,$B284,'Daily Log'!$C$18:$C$1017),0)</f>
        <v>1</v>
      </c>
      <c r="H284" s="388">
        <f>IFERROR($E284*SUMIF('Daily Log'!$E$18:$E$1017,$B284,'Daily Log'!$F$18:$F$1017),0)</f>
        <v>1</v>
      </c>
      <c r="I284" s="388">
        <f>IFERROR($E284*SUMIF('Daily Log'!$H$18:$H$1017,$B284,'Daily Log'!$I$18:$I$1017),0)</f>
        <v>2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1</v>
      </c>
      <c r="G285" s="388">
        <f>IFERROR($E285*SUMIF('Daily Log'!$B$18:$B$1017,$B285,'Daily Log'!$C$18:$C$1017),0)</f>
        <v>1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1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1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2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1</v>
      </c>
      <c r="I287" s="388">
        <f>IFERROR($E287*SUMIF('Daily Log'!$H$18:$H$1017,$B287,'Daily Log'!$I$18:$I$1017),0)</f>
        <v>1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1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1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6</v>
      </c>
      <c r="G289" s="388">
        <f>IFERROR($E289*SUMIF('Daily Log'!$B$18:$B$1017,$B289,'Daily Log'!$C$18:$C$1017),0)</f>
        <v>3</v>
      </c>
      <c r="H289" s="388">
        <f>IFERROR($E289*SUMIF('Daily Log'!$E$18:$E$1017,$B289,'Daily Log'!$F$18:$F$1017),0)</f>
        <v>2</v>
      </c>
      <c r="I289" s="388">
        <f>IFERROR($E289*SUMIF('Daily Log'!$H$18:$H$1017,$B289,'Daily Log'!$I$18:$I$1017),0)</f>
        <v>1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6</v>
      </c>
      <c r="G291" s="388">
        <f>IFERROR($E291*SUMIF('Daily Log'!$B$18:$B$1017,$B291,'Daily Log'!$C$18:$C$1017),0)</f>
        <v>3</v>
      </c>
      <c r="H291" s="388">
        <f>IFERROR($E291*SUMIF('Daily Log'!$E$18:$E$1017,$B291,'Daily Log'!$F$18:$F$1017),0)</f>
        <v>3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1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1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1</v>
      </c>
      <c r="G293" s="388">
        <f>IFERROR($E293*SUMIF('Daily Log'!$B$18:$B$1017,$B293,'Daily Log'!$C$18:$C$1017),0)</f>
        <v>1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1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1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0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0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7</v>
      </c>
      <c r="G301" s="388">
        <f>IFERROR($E301*SUMIF('Daily Log'!$B$18:$B$1017,$B301,'Daily Log'!$C$18:$C$1017),0)</f>
        <v>4</v>
      </c>
      <c r="H301" s="388">
        <f>IFERROR($E301*SUMIF('Daily Log'!$E$18:$E$1017,$B301,'Daily Log'!$F$18:$F$1017),0)</f>
        <v>3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1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1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1</v>
      </c>
      <c r="G303" s="388">
        <f>IFERROR($E303*SUMIF('Daily Log'!$B$18:$B$1017,$B303,'Daily Log'!$C$18:$C$1017),0)</f>
        <v>1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9</v>
      </c>
      <c r="G305" s="388">
        <f>IFERROR($E305*SUMIF('Daily Log'!$B$18:$B$1017,$B305,'Daily Log'!$C$18:$C$1017),0)</f>
        <v>2</v>
      </c>
      <c r="H305" s="388">
        <f>IFERROR($E305*SUMIF('Daily Log'!$E$18:$E$1017,$B305,'Daily Log'!$F$18:$F$1017),0)</f>
        <v>2</v>
      </c>
      <c r="I305" s="388">
        <f>IFERROR($E305*SUMIF('Daily Log'!$H$18:$H$1017,$B305,'Daily Log'!$I$18:$I$1017),0)</f>
        <v>5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1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1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26</v>
      </c>
      <c r="G307" s="388">
        <f>IFERROR($E307*SUMIF('Daily Log'!$B$18:$B$1017,$B307,'Daily Log'!$C$18:$C$1017),0)</f>
        <v>10</v>
      </c>
      <c r="H307" s="388">
        <f>IFERROR($E307*SUMIF('Daily Log'!$E$18:$E$1017,$B307,'Daily Log'!$F$18:$F$1017),0)</f>
        <v>7</v>
      </c>
      <c r="I307" s="388">
        <f>IFERROR($E307*SUMIF('Daily Log'!$H$18:$H$1017,$B307,'Daily Log'!$I$18:$I$1017),0)</f>
        <v>9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3</v>
      </c>
      <c r="G308" s="388">
        <f>IFERROR($E308*SUMIF('Daily Log'!$B$18:$B$1017,$B308,'Daily Log'!$C$18:$C$1017),0)</f>
        <v>1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2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2</v>
      </c>
      <c r="G309" s="388">
        <f>IFERROR($E309*SUMIF('Daily Log'!$B$18:$B$1017,$B309,'Daily Log'!$C$18:$C$1017),0)</f>
        <v>1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1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4</v>
      </c>
      <c r="G310" s="388">
        <f>IFERROR($E310*SUMIF('Daily Log'!$B$18:$B$1017,$B310,'Daily Log'!$C$18:$C$1017),0)</f>
        <v>1</v>
      </c>
      <c r="H310" s="388">
        <f>IFERROR($E310*SUMIF('Daily Log'!$E$18:$E$1017,$B310,'Daily Log'!$F$18:$F$1017),0)</f>
        <v>1</v>
      </c>
      <c r="I310" s="388">
        <f>IFERROR($E310*SUMIF('Daily Log'!$H$18:$H$1017,$B310,'Daily Log'!$I$18:$I$1017),0)</f>
        <v>2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0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0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9</v>
      </c>
      <c r="G314" s="388">
        <f>IFERROR($E314*SUMIF('Daily Log'!$B$18:$B$1017,$B314,'Daily Log'!$C$18:$C$1017),0)</f>
        <v>4</v>
      </c>
      <c r="H314" s="388">
        <f>IFERROR($E314*SUMIF('Daily Log'!$E$18:$E$1017,$B314,'Daily Log'!$F$18:$F$1017),0)</f>
        <v>3</v>
      </c>
      <c r="I314" s="388">
        <f>IFERROR($E314*SUMIF('Daily Log'!$H$18:$H$1017,$B314,'Daily Log'!$I$18:$I$1017),0)</f>
        <v>2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13</v>
      </c>
      <c r="G316" s="388">
        <f>IFERROR($E316*SUMIF('Daily Log'!$B$18:$B$1017,$B316,'Daily Log'!$C$18:$C$1017),0)</f>
        <v>3</v>
      </c>
      <c r="H316" s="388">
        <f>IFERROR($E316*SUMIF('Daily Log'!$E$18:$E$1017,$B316,'Daily Log'!$F$18:$F$1017),0)</f>
        <v>5</v>
      </c>
      <c r="I316" s="388">
        <f>IFERROR($E316*SUMIF('Daily Log'!$H$18:$H$1017,$B316,'Daily Log'!$I$18:$I$1017),0)</f>
        <v>5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0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2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2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4</v>
      </c>
      <c r="G319" s="388">
        <f>IFERROR($E319*SUMIF('Daily Log'!$B$18:$B$1017,$B319,'Daily Log'!$C$18:$C$1017),0)</f>
        <v>3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1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0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4</v>
      </c>
      <c r="G321" s="388">
        <f>IFERROR($E321*SUMIF('Daily Log'!$B$18:$B$1017,$B321,'Daily Log'!$C$18:$C$1017),0)</f>
        <v>2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2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2</v>
      </c>
      <c r="G322" s="388">
        <f>IFERROR($E322*SUMIF('Daily Log'!$B$18:$B$1017,$B322,'Daily Log'!$C$18:$C$1017),0)</f>
        <v>1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1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0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52</v>
      </c>
      <c r="G324" s="388">
        <f>IFERROR($E324*SUMIF('Daily Log'!$B$18:$B$1017,$B324,'Daily Log'!$C$18:$C$1017),0)</f>
        <v>17</v>
      </c>
      <c r="H324" s="388">
        <f>IFERROR($E324*SUMIF('Daily Log'!$E$18:$E$1017,$B324,'Daily Log'!$F$18:$F$1017),0)</f>
        <v>14</v>
      </c>
      <c r="I324" s="388">
        <f>IFERROR($E324*SUMIF('Daily Log'!$H$18:$H$1017,$B324,'Daily Log'!$I$18:$I$1017),0)</f>
        <v>21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10</v>
      </c>
      <c r="G325" s="388">
        <f>IFERROR($E325*SUMIF('Daily Log'!$B$18:$B$1017,$B325,'Daily Log'!$C$18:$C$1017),0)</f>
        <v>1</v>
      </c>
      <c r="H325" s="388">
        <f>IFERROR($E325*SUMIF('Daily Log'!$E$18:$E$1017,$B325,'Daily Log'!$F$18:$F$1017),0)</f>
        <v>4</v>
      </c>
      <c r="I325" s="388">
        <f>IFERROR($E325*SUMIF('Daily Log'!$H$18:$H$1017,$B325,'Daily Log'!$I$18:$I$1017),0)</f>
        <v>5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56</v>
      </c>
      <c r="G326" s="388">
        <f>IFERROR($E326*SUMIF('Daily Log'!$B$18:$B$1017,$B326,'Daily Log'!$C$18:$C$1017),0)</f>
        <v>20</v>
      </c>
      <c r="H326" s="388">
        <f>IFERROR($E326*SUMIF('Daily Log'!$E$18:$E$1017,$B326,'Daily Log'!$F$18:$F$1017),0)</f>
        <v>21</v>
      </c>
      <c r="I326" s="388">
        <f>IFERROR($E326*SUMIF('Daily Log'!$H$18:$H$1017,$B326,'Daily Log'!$I$18:$I$1017),0)</f>
        <v>15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48</v>
      </c>
      <c r="G327" s="388">
        <f>IFERROR($E327*SUMIF('Daily Log'!$B$18:$B$1017,$B327,'Daily Log'!$C$18:$C$1017),0)</f>
        <v>17</v>
      </c>
      <c r="H327" s="388">
        <f>IFERROR($E327*SUMIF('Daily Log'!$E$18:$E$1017,$B327,'Daily Log'!$F$18:$F$1017),0)</f>
        <v>13</v>
      </c>
      <c r="I327" s="388">
        <f>IFERROR($E327*SUMIF('Daily Log'!$H$18:$H$1017,$B327,'Daily Log'!$I$18:$I$1017),0)</f>
        <v>18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74</v>
      </c>
      <c r="G328" s="388">
        <f>IFERROR($E328*SUMIF('Daily Log'!$B$18:$B$1017,$B328,'Daily Log'!$C$18:$C$1017),0)</f>
        <v>19</v>
      </c>
      <c r="H328" s="388">
        <f>IFERROR($E328*SUMIF('Daily Log'!$E$18:$E$1017,$B328,'Daily Log'!$F$18:$F$1017),0)</f>
        <v>31</v>
      </c>
      <c r="I328" s="388">
        <f>IFERROR($E328*SUMIF('Daily Log'!$H$18:$H$1017,$B328,'Daily Log'!$I$18:$I$1017),0)</f>
        <v>24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23</v>
      </c>
      <c r="G329" s="388">
        <f>IFERROR($E329*SUMIF('Daily Log'!$B$18:$B$1017,$B329,'Daily Log'!$C$18:$C$1017),0)</f>
        <v>4</v>
      </c>
      <c r="H329" s="388">
        <f>IFERROR($E329*SUMIF('Daily Log'!$E$18:$E$1017,$B329,'Daily Log'!$F$18:$F$1017),0)</f>
        <v>8</v>
      </c>
      <c r="I329" s="388">
        <f>IFERROR($E329*SUMIF('Daily Log'!$H$18:$H$1017,$B329,'Daily Log'!$I$18:$I$1017),0)</f>
        <v>11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12</v>
      </c>
      <c r="G330" s="388">
        <f>IFERROR($E330*SUMIF('Daily Log'!$B$18:$B$1017,$B330,'Daily Log'!$C$18:$C$1017),0)</f>
        <v>4</v>
      </c>
      <c r="H330" s="388">
        <f>IFERROR($E330*SUMIF('Daily Log'!$E$18:$E$1017,$B330,'Daily Log'!$F$18:$F$1017),0)</f>
        <v>2</v>
      </c>
      <c r="I330" s="388">
        <f>IFERROR($E330*SUMIF('Daily Log'!$H$18:$H$1017,$B330,'Daily Log'!$I$18:$I$1017),0)</f>
        <v>6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23</v>
      </c>
      <c r="G331" s="388">
        <f>IFERROR($E331*SUMIF('Daily Log'!$B$18:$B$1017,$B331,'Daily Log'!$C$18:$C$1017),0)</f>
        <v>8</v>
      </c>
      <c r="H331" s="388">
        <f>IFERROR($E331*SUMIF('Daily Log'!$E$18:$E$1017,$B331,'Daily Log'!$F$18:$F$1017),0)</f>
        <v>6</v>
      </c>
      <c r="I331" s="388">
        <f>IFERROR($E331*SUMIF('Daily Log'!$H$18:$H$1017,$B331,'Daily Log'!$I$18:$I$1017),0)</f>
        <v>9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24</v>
      </c>
      <c r="G332" s="388">
        <f>IFERROR($E332*SUMIF('Daily Log'!$B$18:$B$1017,$B332,'Daily Log'!$C$18:$C$1017),0)</f>
        <v>10</v>
      </c>
      <c r="H332" s="388">
        <f>IFERROR($E332*SUMIF('Daily Log'!$E$18:$E$1017,$B332,'Daily Log'!$F$18:$F$1017),0)</f>
        <v>8</v>
      </c>
      <c r="I332" s="388">
        <f>IFERROR($E332*SUMIF('Daily Log'!$H$18:$H$1017,$B332,'Daily Log'!$I$18:$I$1017),0)</f>
        <v>6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7</v>
      </c>
      <c r="G333" s="388">
        <f>IFERROR($E333*SUMIF('Daily Log'!$B$18:$B$1017,$B333,'Daily Log'!$C$18:$C$1017),0)</f>
        <v>1</v>
      </c>
      <c r="H333" s="388">
        <f>IFERROR($E333*SUMIF('Daily Log'!$E$18:$E$1017,$B333,'Daily Log'!$F$18:$F$1017),0)</f>
        <v>4</v>
      </c>
      <c r="I333" s="388">
        <f>IFERROR($E333*SUMIF('Daily Log'!$H$18:$H$1017,$B333,'Daily Log'!$I$18:$I$1017),0)</f>
        <v>2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12</v>
      </c>
      <c r="G334" s="388">
        <f>IFERROR($E334*SUMIF('Daily Log'!$B$18:$B$1017,$B334,'Daily Log'!$C$18:$C$1017),0)</f>
        <v>1</v>
      </c>
      <c r="H334" s="388">
        <f>IFERROR($E334*SUMIF('Daily Log'!$E$18:$E$1017,$B334,'Daily Log'!$F$18:$F$1017),0)</f>
        <v>7</v>
      </c>
      <c r="I334" s="388">
        <f>IFERROR($E334*SUMIF('Daily Log'!$H$18:$H$1017,$B334,'Daily Log'!$I$18:$I$1017),0)</f>
        <v>4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36</v>
      </c>
      <c r="G335" s="388">
        <f>IFERROR($E335*SUMIF('Daily Log'!$B$18:$B$1017,$B335,'Daily Log'!$C$18:$C$1017),0)</f>
        <v>10</v>
      </c>
      <c r="H335" s="388">
        <f>IFERROR($E335*SUMIF('Daily Log'!$E$18:$E$1017,$B335,'Daily Log'!$F$18:$F$1017),0)</f>
        <v>11</v>
      </c>
      <c r="I335" s="388">
        <f>IFERROR($E335*SUMIF('Daily Log'!$H$18:$H$1017,$B335,'Daily Log'!$I$18:$I$1017),0)</f>
        <v>15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19</v>
      </c>
      <c r="G336" s="388">
        <f>IFERROR($E336*SUMIF('Daily Log'!$B$18:$B$1017,$B336,'Daily Log'!$C$18:$C$1017),0)</f>
        <v>8</v>
      </c>
      <c r="H336" s="388">
        <f>IFERROR($E336*SUMIF('Daily Log'!$E$18:$E$1017,$B336,'Daily Log'!$F$18:$F$1017),0)</f>
        <v>3</v>
      </c>
      <c r="I336" s="388">
        <f>IFERROR($E336*SUMIF('Daily Log'!$H$18:$H$1017,$B336,'Daily Log'!$I$18:$I$1017),0)</f>
        <v>8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17</v>
      </c>
      <c r="G337" s="388">
        <f>IFERROR($E337*SUMIF('Daily Log'!$B$18:$B$1017,$B337,'Daily Log'!$C$18:$C$1017),0)</f>
        <v>6</v>
      </c>
      <c r="H337" s="388">
        <f>IFERROR($E337*SUMIF('Daily Log'!$E$18:$E$1017,$B337,'Daily Log'!$F$18:$F$1017),0)</f>
        <v>6</v>
      </c>
      <c r="I337" s="388">
        <f>IFERROR($E337*SUMIF('Daily Log'!$H$18:$H$1017,$B337,'Daily Log'!$I$18:$I$1017),0)</f>
        <v>5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3</v>
      </c>
      <c r="G338" s="388">
        <f>IFERROR($E338*SUMIF('Daily Log'!$B$18:$B$1017,$B338,'Daily Log'!$C$18:$C$1017),0)</f>
        <v>1</v>
      </c>
      <c r="H338" s="388">
        <f>IFERROR($E338*SUMIF('Daily Log'!$E$18:$E$1017,$B338,'Daily Log'!$F$18:$F$1017),0)</f>
        <v>1</v>
      </c>
      <c r="I338" s="388">
        <f>IFERROR($E338*SUMIF('Daily Log'!$H$18:$H$1017,$B338,'Daily Log'!$I$18:$I$1017),0)</f>
        <v>1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9</v>
      </c>
      <c r="G339" s="388">
        <f>IFERROR($E339*SUMIF('Daily Log'!$B$18:$B$1017,$B339,'Daily Log'!$C$18:$C$1017),0)</f>
        <v>3</v>
      </c>
      <c r="H339" s="388">
        <f>IFERROR($E339*SUMIF('Daily Log'!$E$18:$E$1017,$B339,'Daily Log'!$F$18:$F$1017),0)</f>
        <v>1</v>
      </c>
      <c r="I339" s="388">
        <f>IFERROR($E339*SUMIF('Daily Log'!$H$18:$H$1017,$B339,'Daily Log'!$I$18:$I$1017),0)</f>
        <v>5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8</v>
      </c>
      <c r="G340" s="388">
        <f>IFERROR($E340*SUMIF('Daily Log'!$B$18:$B$1017,$B340,'Daily Log'!$C$18:$C$1017),0)</f>
        <v>2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6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6</v>
      </c>
      <c r="G341" s="388">
        <f>IFERROR($E341*SUMIF('Daily Log'!$B$18:$B$1017,$B341,'Daily Log'!$C$18:$C$1017),0)</f>
        <v>4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2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11</v>
      </c>
      <c r="G342" s="388">
        <f>IFERROR($E342*SUMIF('Daily Log'!$B$18:$B$1017,$B342,'Daily Log'!$C$18:$C$1017),0)</f>
        <v>4</v>
      </c>
      <c r="H342" s="388">
        <f>IFERROR($E342*SUMIF('Daily Log'!$E$18:$E$1017,$B342,'Daily Log'!$F$18:$F$1017),0)</f>
        <v>5</v>
      </c>
      <c r="I342" s="388">
        <f>IFERROR($E342*SUMIF('Daily Log'!$H$18:$H$1017,$B342,'Daily Log'!$I$18:$I$1017),0)</f>
        <v>2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13</v>
      </c>
      <c r="G343" s="388">
        <f>IFERROR($E343*SUMIF('Daily Log'!$B$18:$B$1017,$B343,'Daily Log'!$C$18:$C$1017),0)</f>
        <v>7</v>
      </c>
      <c r="H343" s="388">
        <f>IFERROR($E343*SUMIF('Daily Log'!$E$18:$E$1017,$B343,'Daily Log'!$F$18:$F$1017),0)</f>
        <v>2</v>
      </c>
      <c r="I343" s="388">
        <f>IFERROR($E343*SUMIF('Daily Log'!$H$18:$H$1017,$B343,'Daily Log'!$I$18:$I$1017),0)</f>
        <v>4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6</v>
      </c>
      <c r="G344" s="388">
        <f>IFERROR($E344*SUMIF('Daily Log'!$B$18:$B$1017,$B344,'Daily Log'!$C$18:$C$1017),0)</f>
        <v>2</v>
      </c>
      <c r="H344" s="388">
        <f>IFERROR($E344*SUMIF('Daily Log'!$E$18:$E$1017,$B344,'Daily Log'!$F$18:$F$1017),0)</f>
        <v>2</v>
      </c>
      <c r="I344" s="388">
        <f>IFERROR($E344*SUMIF('Daily Log'!$H$18:$H$1017,$B344,'Daily Log'!$I$18:$I$1017),0)</f>
        <v>2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10</v>
      </c>
      <c r="G345" s="388">
        <f>IFERROR($E345*SUMIF('Daily Log'!$B$18:$B$1017,$B345,'Daily Log'!$C$18:$C$1017),0)</f>
        <v>1</v>
      </c>
      <c r="H345" s="388">
        <f>IFERROR($E345*SUMIF('Daily Log'!$E$18:$E$1017,$B345,'Daily Log'!$F$18:$F$1017),0)</f>
        <v>4</v>
      </c>
      <c r="I345" s="388">
        <f>IFERROR($E345*SUMIF('Daily Log'!$H$18:$H$1017,$B345,'Daily Log'!$I$18:$I$1017),0)</f>
        <v>5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3</v>
      </c>
      <c r="G347" s="388">
        <f>IFERROR($E347*SUMIF('Daily Log'!$B$18:$B$1017,$B347,'Daily Log'!$C$18:$C$1017),0)</f>
        <v>1</v>
      </c>
      <c r="H347" s="388">
        <f>IFERROR($E347*SUMIF('Daily Log'!$E$18:$E$1017,$B347,'Daily Log'!$F$18:$F$1017),0)</f>
        <v>2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3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2</v>
      </c>
      <c r="I348" s="388">
        <f>IFERROR($E348*SUMIF('Daily Log'!$H$18:$H$1017,$B348,'Daily Log'!$I$18:$I$1017),0)</f>
        <v>1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0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0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1</v>
      </c>
      <c r="G351" s="388">
        <f>IFERROR($E351*SUMIF('Daily Log'!$B$18:$B$1017,$B351,'Daily Log'!$C$18:$C$1017),0)</f>
        <v>1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1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1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6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1</v>
      </c>
      <c r="I355" s="388">
        <f>IFERROR($E355*SUMIF('Daily Log'!$H$18:$H$1017,$B355,'Daily Log'!$I$18:$I$1017),0)</f>
        <v>5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5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4</v>
      </c>
      <c r="I356" s="388">
        <f>IFERROR($E356*SUMIF('Daily Log'!$H$18:$H$1017,$B356,'Daily Log'!$I$18:$I$1017),0)</f>
        <v>1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6</v>
      </c>
      <c r="G357" s="388">
        <f>IFERROR($E357*SUMIF('Daily Log'!$B$18:$B$1017,$B357,'Daily Log'!$C$18:$C$1017),0)</f>
        <v>2</v>
      </c>
      <c r="H357" s="388">
        <f>IFERROR($E357*SUMIF('Daily Log'!$E$18:$E$1017,$B357,'Daily Log'!$F$18:$F$1017),0)</f>
        <v>1</v>
      </c>
      <c r="I357" s="388">
        <f>IFERROR($E357*SUMIF('Daily Log'!$H$18:$H$1017,$B357,'Daily Log'!$I$18:$I$1017),0)</f>
        <v>3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1</v>
      </c>
      <c r="G358" s="388">
        <f>IFERROR($E358*SUMIF('Daily Log'!$B$18:$B$1017,$B358,'Daily Log'!$C$18:$C$1017),0)</f>
        <v>1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5</v>
      </c>
      <c r="G359" s="388">
        <f>IFERROR($E359*SUMIF('Daily Log'!$B$18:$B$1017,$B359,'Daily Log'!$C$18:$C$1017),0)</f>
        <v>2</v>
      </c>
      <c r="H359" s="388">
        <f>IFERROR($E359*SUMIF('Daily Log'!$E$18:$E$1017,$B359,'Daily Log'!$F$18:$F$1017),0)</f>
        <v>2</v>
      </c>
      <c r="I359" s="388">
        <f>IFERROR($E359*SUMIF('Daily Log'!$H$18:$H$1017,$B359,'Daily Log'!$I$18:$I$1017),0)</f>
        <v>1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6</v>
      </c>
      <c r="G361" s="388">
        <f>IFERROR($E361*SUMIF('Daily Log'!$B$18:$B$1017,$B361,'Daily Log'!$C$18:$C$1017),0)</f>
        <v>3</v>
      </c>
      <c r="H361" s="388">
        <f>IFERROR($E361*SUMIF('Daily Log'!$E$18:$E$1017,$B361,'Daily Log'!$F$18:$F$1017),0)</f>
        <v>2</v>
      </c>
      <c r="I361" s="388">
        <f>IFERROR($E361*SUMIF('Daily Log'!$H$18:$H$1017,$B361,'Daily Log'!$I$18:$I$1017),0)</f>
        <v>1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4</v>
      </c>
      <c r="G362" s="388">
        <f>IFERROR($E362*SUMIF('Daily Log'!$B$18:$B$1017,$B362,'Daily Log'!$C$18:$C$1017),0)</f>
        <v>2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2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2</v>
      </c>
      <c r="G363" s="388">
        <f>IFERROR($E363*SUMIF('Daily Log'!$B$18:$B$1017,$B363,'Daily Log'!$C$18:$C$1017),0)</f>
        <v>1</v>
      </c>
      <c r="H363" s="388">
        <f>IFERROR($E363*SUMIF('Daily Log'!$E$18:$E$1017,$B363,'Daily Log'!$F$18:$F$1017),0)</f>
        <v>1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1</v>
      </c>
      <c r="G365" s="388">
        <f>IFERROR($E365*SUMIF('Daily Log'!$B$18:$B$1017,$B365,'Daily Log'!$C$18:$C$1017),0)</f>
        <v>1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0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6</v>
      </c>
      <c r="G367" s="388">
        <f>IFERROR($E367*SUMIF('Daily Log'!$B$18:$B$1017,$B367,'Daily Log'!$C$18:$C$1017),0)</f>
        <v>5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1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1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1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23</v>
      </c>
      <c r="G373" s="388">
        <f>IFERROR($E373*SUMIF('Daily Log'!$B$18:$B$1017,$B373,'Daily Log'!$C$18:$C$1017),0)</f>
        <v>7</v>
      </c>
      <c r="H373" s="388">
        <f>IFERROR($E373*SUMIF('Daily Log'!$E$18:$E$1017,$B373,'Daily Log'!$F$18:$F$1017),0)</f>
        <v>7</v>
      </c>
      <c r="I373" s="388">
        <f>IFERROR($E373*SUMIF('Daily Log'!$H$18:$H$1017,$B373,'Daily Log'!$I$18:$I$1017),0)</f>
        <v>9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5</v>
      </c>
      <c r="G374" s="388">
        <f>IFERROR($E374*SUMIF('Daily Log'!$B$18:$B$1017,$B374,'Daily Log'!$C$18:$C$1017),0)</f>
        <v>2</v>
      </c>
      <c r="H374" s="388">
        <f>IFERROR($E374*SUMIF('Daily Log'!$E$18:$E$1017,$B374,'Daily Log'!$F$18:$F$1017),0)</f>
        <v>1</v>
      </c>
      <c r="I374" s="388">
        <f>IFERROR($E374*SUMIF('Daily Log'!$H$18:$H$1017,$B374,'Daily Log'!$I$18:$I$1017),0)</f>
        <v>2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2</v>
      </c>
      <c r="G375" s="388">
        <f>IFERROR($E375*SUMIF('Daily Log'!$B$18:$B$1017,$B375,'Daily Log'!$C$18:$C$1017),0)</f>
        <v>1</v>
      </c>
      <c r="H375" s="388">
        <f>IFERROR($E375*SUMIF('Daily Log'!$E$18:$E$1017,$B375,'Daily Log'!$F$18:$F$1017),0)</f>
        <v>1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1</v>
      </c>
      <c r="G376" s="388">
        <f>IFERROR($E376*SUMIF('Daily Log'!$B$18:$B$1017,$B376,'Daily Log'!$C$18:$C$1017),0)</f>
        <v>1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9</v>
      </c>
      <c r="G377" s="388">
        <f>IFERROR($E377*SUMIF('Daily Log'!$B$18:$B$1017,$B377,'Daily Log'!$C$18:$C$1017),0)</f>
        <v>5</v>
      </c>
      <c r="H377" s="388">
        <f>IFERROR($E377*SUMIF('Daily Log'!$E$18:$E$1017,$B377,'Daily Log'!$F$18:$F$1017),0)</f>
        <v>1</v>
      </c>
      <c r="I377" s="388">
        <f>IFERROR($E377*SUMIF('Daily Log'!$H$18:$H$1017,$B377,'Daily Log'!$I$18:$I$1017),0)</f>
        <v>3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11</v>
      </c>
      <c r="G378" s="388">
        <f>IFERROR($E378*SUMIF('Daily Log'!$B$18:$B$1017,$B378,'Daily Log'!$C$18:$C$1017),0)</f>
        <v>4</v>
      </c>
      <c r="H378" s="388">
        <f>IFERROR($E378*SUMIF('Daily Log'!$E$18:$E$1017,$B378,'Daily Log'!$F$18:$F$1017),0)</f>
        <v>4</v>
      </c>
      <c r="I378" s="388">
        <f>IFERROR($E378*SUMIF('Daily Log'!$H$18:$H$1017,$B378,'Daily Log'!$I$18:$I$1017),0)</f>
        <v>3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9</v>
      </c>
      <c r="G379" s="388">
        <f>IFERROR($E379*SUMIF('Daily Log'!$B$18:$B$1017,$B379,'Daily Log'!$C$18:$C$1017),0)</f>
        <v>3</v>
      </c>
      <c r="H379" s="388">
        <f>IFERROR($E379*SUMIF('Daily Log'!$E$18:$E$1017,$B379,'Daily Log'!$F$18:$F$1017),0)</f>
        <v>3</v>
      </c>
      <c r="I379" s="388">
        <f>IFERROR($E379*SUMIF('Daily Log'!$H$18:$H$1017,$B379,'Daily Log'!$I$18:$I$1017),0)</f>
        <v>3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8</v>
      </c>
      <c r="G380" s="388">
        <f>IFERROR($E380*SUMIF('Daily Log'!$B$18:$B$1017,$B380,'Daily Log'!$C$18:$C$1017),0)</f>
        <v>6</v>
      </c>
      <c r="H380" s="388">
        <f>IFERROR($E380*SUMIF('Daily Log'!$E$18:$E$1017,$B380,'Daily Log'!$F$18:$F$1017),0)</f>
        <v>1</v>
      </c>
      <c r="I380" s="388">
        <f>IFERROR($E380*SUMIF('Daily Log'!$H$18:$H$1017,$B380,'Daily Log'!$I$18:$I$1017),0)</f>
        <v>1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21</v>
      </c>
      <c r="G381" s="388">
        <f>IFERROR($E381*SUMIF('Daily Log'!$B$18:$B$1017,$B381,'Daily Log'!$C$18:$C$1017),0)</f>
        <v>8</v>
      </c>
      <c r="H381" s="388">
        <f>IFERROR($E381*SUMIF('Daily Log'!$E$18:$E$1017,$B381,'Daily Log'!$F$18:$F$1017),0)</f>
        <v>6</v>
      </c>
      <c r="I381" s="388">
        <f>IFERROR($E381*SUMIF('Daily Log'!$H$18:$H$1017,$B381,'Daily Log'!$I$18:$I$1017),0)</f>
        <v>7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2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2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6</v>
      </c>
      <c r="G383" s="388">
        <f>IFERROR($E383*SUMIF('Daily Log'!$B$18:$B$1017,$B383,'Daily Log'!$C$18:$C$1017),0)</f>
        <v>3</v>
      </c>
      <c r="H383" s="388">
        <f>IFERROR($E383*SUMIF('Daily Log'!$E$18:$E$1017,$B383,'Daily Log'!$F$18:$F$1017),0)</f>
        <v>2</v>
      </c>
      <c r="I383" s="388">
        <f>IFERROR($E383*SUMIF('Daily Log'!$H$18:$H$1017,$B383,'Daily Log'!$I$18:$I$1017),0)</f>
        <v>1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9</v>
      </c>
      <c r="G386" s="388">
        <f>IFERROR($E386*SUMIF('Daily Log'!$B$18:$B$1017,$B386,'Daily Log'!$C$18:$C$1017),0)</f>
        <v>2</v>
      </c>
      <c r="H386" s="388">
        <f>IFERROR($E386*SUMIF('Daily Log'!$E$18:$E$1017,$B386,'Daily Log'!$F$18:$F$1017),0)</f>
        <v>2</v>
      </c>
      <c r="I386" s="388">
        <f>IFERROR($E386*SUMIF('Daily Log'!$H$18:$H$1017,$B386,'Daily Log'!$I$18:$I$1017),0)</f>
        <v>5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1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1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workbookViewId="0">
      <selection activeCell="H18" sqref="H18:I168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NOVEMBER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11 / 2013</v>
      </c>
      <c r="C14" s="5"/>
      <c r="E14" s="4" t="str">
        <f ca="1">"DATE  "&amp;TEXT(Summary!H27,"DD / MM / YYYY")</f>
        <v>DATE  02 / 11 / 2013</v>
      </c>
      <c r="F14" s="5"/>
      <c r="H14" s="4" t="str">
        <f ca="1">"DATE  "&amp;TEXT(Summary!I27,"DD / MM / YYYY")</f>
        <v>DATE  03 / 11 / 2013</v>
      </c>
      <c r="I14" s="5"/>
      <c r="K14" s="4" t="str">
        <f ca="1">"DATE  "&amp;TEXT(Summary!J27,"DD / MM / YYYY")</f>
        <v>DATE  04 / 11 / 2013</v>
      </c>
      <c r="L14" s="5"/>
      <c r="N14" s="4" t="str">
        <f ca="1">"DATE  "&amp;TEXT(Summary!K27,"DD / MM / YYYY")</f>
        <v>DATE  05 / 11 / 2013</v>
      </c>
      <c r="O14" s="5"/>
      <c r="Q14" s="4" t="str">
        <f ca="1">"DATE  "&amp;TEXT(Summary!L27,"DD / MM / YYYY")</f>
        <v>DATE  06 / 11 / 2013</v>
      </c>
      <c r="R14" s="5"/>
      <c r="T14" s="4" t="str">
        <f ca="1">"DATE  "&amp;TEXT(Summary!M27,"DD / MM / YYYY")</f>
        <v>DATE  07 / 11 / 2013</v>
      </c>
      <c r="U14" s="5"/>
      <c r="W14" s="4" t="str">
        <f ca="1">"DATE  "&amp;TEXT(Summary!N27,"DD / MM / YYYY")</f>
        <v>DATE  08 / 11 / 2013</v>
      </c>
      <c r="X14" s="5"/>
      <c r="Z14" s="4" t="str">
        <f ca="1">"DATE  "&amp;TEXT(Summary!O27,"DD / MM / YYYY")</f>
        <v>DATE  09 / 11 / 2013</v>
      </c>
      <c r="AA14" s="5"/>
      <c r="AC14" s="4" t="str">
        <f ca="1">"DATE  "&amp;TEXT(Summary!P27,"DD / MM / YYYY")</f>
        <v>DATE  10 / 11 / 2013</v>
      </c>
      <c r="AD14" s="5"/>
      <c r="AF14" s="4" t="str">
        <f ca="1">"DATE  "&amp;TEXT(Summary!Q27,"DD / MM / YYYY")</f>
        <v>DATE  11 / 11 / 2013</v>
      </c>
      <c r="AG14" s="5"/>
      <c r="AI14" s="4" t="str">
        <f ca="1">"DATE  "&amp;TEXT(Summary!R27,"DD / MM / YYYY")</f>
        <v>DATE  12 / 11 / 2013</v>
      </c>
      <c r="AJ14" s="5"/>
      <c r="AL14" s="4" t="str">
        <f ca="1">"DATE  "&amp;TEXT(Summary!S27,"DD / MM / YYYY")</f>
        <v>DATE  13 / 11 / 2013</v>
      </c>
      <c r="AM14" s="5"/>
      <c r="AO14" s="4" t="str">
        <f ca="1">"DATE  "&amp;TEXT(Summary!T27,"DD / MM / YYYY")</f>
        <v>DATE  14 / 11 / 2013</v>
      </c>
      <c r="AP14" s="5"/>
      <c r="AR14" s="4" t="str">
        <f ca="1">"DATE  "&amp;TEXT(Summary!U27,"DD / MM / YYYY")</f>
        <v>DATE  15 / 11 / 2013</v>
      </c>
      <c r="AS14" s="5"/>
      <c r="AU14" s="4" t="str">
        <f ca="1">"DATE  "&amp;TEXT(Summary!V27,"DD / MM / YYYY")</f>
        <v>DATE  16 / 11 / 2013</v>
      </c>
      <c r="AV14" s="5"/>
      <c r="AX14" s="4" t="str">
        <f ca="1">"DATE  "&amp;TEXT(Summary!W27,"DD / MM / YYYY")</f>
        <v>DATE  17 / 11 / 2013</v>
      </c>
      <c r="AY14" s="5"/>
      <c r="BA14" s="4" t="str">
        <f ca="1">"DATE  "&amp;TEXT(Summary!X27,"DD / MM / YYYY")</f>
        <v>DATE  18 / 11 / 2013</v>
      </c>
      <c r="BB14" s="5"/>
      <c r="BD14" s="4" t="str">
        <f ca="1">"DATE  "&amp;TEXT(Summary!Y27,"DD / MM / YYYY")</f>
        <v>DATE  19 / 11 / 2013</v>
      </c>
      <c r="BE14" s="5"/>
      <c r="BG14" s="4" t="str">
        <f ca="1">"DATE  "&amp;TEXT(Summary!Z27,"DD / MM / YYYY")</f>
        <v>DATE  20 / 11 / 2013</v>
      </c>
      <c r="BH14" s="5"/>
      <c r="BJ14" s="4" t="str">
        <f ca="1">"DATE  "&amp;TEXT(Summary!AA27,"DD / MM / YYYY")</f>
        <v>DATE  21 / 11 / 2013</v>
      </c>
      <c r="BK14" s="43"/>
      <c r="BM14" s="4" t="str">
        <f ca="1">"DATE  "&amp;TEXT(Summary!AB27,"DD / MM / YYYY")</f>
        <v>DATE  22 / 11 / 2013</v>
      </c>
      <c r="BN14" s="5"/>
      <c r="BP14" s="4" t="str">
        <f ca="1">"DATE  "&amp;TEXT(Summary!AC27,"DD / MM / YYYY")</f>
        <v>DATE  23 / 11 / 2013</v>
      </c>
      <c r="BQ14" s="5"/>
      <c r="BS14" s="4" t="str">
        <f ca="1">"DATE  "&amp;TEXT(Summary!AD27,"DD / MM / YYYY")</f>
        <v>DATE  24 / 11 / 2013</v>
      </c>
      <c r="BT14" s="5"/>
      <c r="BV14" s="4" t="str">
        <f ca="1">"DATE  "&amp;TEXT(Summary!AE27,"DD / MM / YYYY")</f>
        <v>DATE  25 / 11 / 2013</v>
      </c>
      <c r="BW14" s="5"/>
      <c r="BY14" s="4" t="str">
        <f ca="1">"DATE  "&amp;TEXT(Summary!AF27,"DD / MM / YYYY")</f>
        <v>DATE  26 / 11 / 2013</v>
      </c>
      <c r="BZ14" s="5"/>
      <c r="CB14" s="4" t="str">
        <f ca="1">"DATE  "&amp;TEXT(Summary!AG27,"DD / MM / YYYY")</f>
        <v>DATE  27 / 11 / 2013</v>
      </c>
      <c r="CC14" s="5"/>
      <c r="CE14" s="4" t="str">
        <f ca="1">"DATE  "&amp;TEXT(Summary!AH27,"DD / MM / YYYY")</f>
        <v>DATE  28 / 11 / 2013</v>
      </c>
      <c r="CF14" s="5"/>
      <c r="CH14" s="4" t="str">
        <f ca="1">"DATE  "&amp;TEXT(Summary!AI27,"DD / MM / YYYY")</f>
        <v>DATE  29 / 11 / 2013</v>
      </c>
      <c r="CI14" s="5"/>
      <c r="CK14" s="268" t="str">
        <f ca="1">"DATE  "&amp;TEXT(Summary!AJ27,"DD / MM / YYYY")</f>
        <v>DATE  30 / 11 / 2013</v>
      </c>
      <c r="CL14" s="269"/>
      <c r="CN14" s="4" t="str">
        <f ca="1">"DATE  "&amp;TEXT(Summary!AK27,"DD / MM / YYYY")</f>
        <v xml:space="preserve">DATE  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1</v>
      </c>
      <c r="C17" s="407"/>
      <c r="D17" s="408"/>
      <c r="E17" s="406">
        <f>IF(E18&lt;&gt;"",2,0)</f>
        <v>2</v>
      </c>
      <c r="F17" s="407"/>
      <c r="G17" s="408"/>
      <c r="H17" s="406">
        <f>IF(H18&lt;&gt;"",3,0)</f>
        <v>3</v>
      </c>
      <c r="I17" s="407"/>
      <c r="J17" s="408"/>
      <c r="K17" s="406">
        <f>IF(K18&lt;&gt;"",4,0)</f>
        <v>0</v>
      </c>
      <c r="L17" s="407"/>
      <c r="M17" s="408"/>
      <c r="N17" s="406">
        <f>IF(N18&lt;&gt;"",5,0)</f>
        <v>0</v>
      </c>
      <c r="O17" s="407"/>
      <c r="P17" s="408"/>
      <c r="Q17" s="406">
        <f>IF(Q18&lt;&gt;"",6,0)</f>
        <v>0</v>
      </c>
      <c r="R17" s="407"/>
      <c r="S17" s="408"/>
      <c r="T17" s="406">
        <f>IF(T18&lt;&gt;"",7,0)</f>
        <v>0</v>
      </c>
      <c r="U17" s="407"/>
      <c r="V17" s="408"/>
      <c r="W17" s="406">
        <f>IF(W18&lt;&gt;"",8,0)</f>
        <v>0</v>
      </c>
      <c r="X17" s="407"/>
      <c r="Y17" s="408"/>
      <c r="Z17" s="406">
        <f>IF(Z18&lt;&gt;"",9,0)</f>
        <v>0</v>
      </c>
      <c r="AA17" s="407"/>
      <c r="AB17" s="408"/>
      <c r="AC17" s="406">
        <f>IF(AC18&lt;&gt;"",10,0)</f>
        <v>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 t="s">
        <v>306</v>
      </c>
      <c r="C18" s="14">
        <v>6</v>
      </c>
      <c r="E18" s="13" t="s">
        <v>308</v>
      </c>
      <c r="F18" s="14">
        <v>82</v>
      </c>
      <c r="H18" s="13" t="s">
        <v>308</v>
      </c>
      <c r="I18" s="14">
        <v>84</v>
      </c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 t="s">
        <v>402</v>
      </c>
      <c r="C19" s="16">
        <v>2</v>
      </c>
      <c r="E19" s="15" t="s">
        <v>309</v>
      </c>
      <c r="F19" s="16">
        <v>1</v>
      </c>
      <c r="H19" s="15" t="s">
        <v>309</v>
      </c>
      <c r="I19" s="16">
        <v>6</v>
      </c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 t="s">
        <v>308</v>
      </c>
      <c r="C20" s="16">
        <v>69</v>
      </c>
      <c r="E20" s="15" t="s">
        <v>313</v>
      </c>
      <c r="F20" s="16">
        <v>1</v>
      </c>
      <c r="H20" s="15" t="s">
        <v>310</v>
      </c>
      <c r="I20" s="16">
        <v>1</v>
      </c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 t="s">
        <v>314</v>
      </c>
      <c r="C21" s="16">
        <v>11</v>
      </c>
      <c r="E21" s="15" t="s">
        <v>314</v>
      </c>
      <c r="F21" s="16">
        <v>100</v>
      </c>
      <c r="H21" s="15" t="s">
        <v>313</v>
      </c>
      <c r="I21" s="16">
        <v>1</v>
      </c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 t="s">
        <v>315</v>
      </c>
      <c r="C22" s="16">
        <v>4</v>
      </c>
      <c r="E22" s="15" t="s">
        <v>315</v>
      </c>
      <c r="F22" s="16">
        <v>26</v>
      </c>
      <c r="H22" s="15" t="s">
        <v>314</v>
      </c>
      <c r="I22" s="16">
        <v>57</v>
      </c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 t="s">
        <v>317</v>
      </c>
      <c r="C23" s="16">
        <v>60</v>
      </c>
      <c r="E23" s="15" t="s">
        <v>319</v>
      </c>
      <c r="F23" s="16">
        <v>6</v>
      </c>
      <c r="H23" s="15" t="s">
        <v>315</v>
      </c>
      <c r="I23" s="16">
        <v>13</v>
      </c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 t="s">
        <v>326</v>
      </c>
      <c r="C24" s="16">
        <v>106</v>
      </c>
      <c r="E24" s="15" t="s">
        <v>320</v>
      </c>
      <c r="F24" s="16">
        <v>1</v>
      </c>
      <c r="H24" s="15" t="s">
        <v>320</v>
      </c>
      <c r="I24" s="16">
        <v>2</v>
      </c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 t="s">
        <v>327</v>
      </c>
      <c r="C25" s="16">
        <v>61</v>
      </c>
      <c r="E25" s="15" t="s">
        <v>325</v>
      </c>
      <c r="F25" s="16">
        <v>1</v>
      </c>
      <c r="H25" s="15" t="s">
        <v>322</v>
      </c>
      <c r="I25" s="16">
        <v>4</v>
      </c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 t="s">
        <v>329</v>
      </c>
      <c r="C26" s="16">
        <v>89</v>
      </c>
      <c r="E26" s="15" t="s">
        <v>326</v>
      </c>
      <c r="F26" s="16">
        <v>84</v>
      </c>
      <c r="H26" s="15" t="s">
        <v>408</v>
      </c>
      <c r="I26" s="16">
        <v>1</v>
      </c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 t="s">
        <v>330</v>
      </c>
      <c r="C27" s="16">
        <v>1</v>
      </c>
      <c r="E27" s="15" t="s">
        <v>327</v>
      </c>
      <c r="F27" s="16">
        <v>66</v>
      </c>
      <c r="H27" s="15" t="s">
        <v>326</v>
      </c>
      <c r="I27" s="16">
        <v>68</v>
      </c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 t="s">
        <v>331</v>
      </c>
      <c r="C28" s="16">
        <v>4</v>
      </c>
      <c r="E28" s="15" t="s">
        <v>329</v>
      </c>
      <c r="F28" s="16">
        <v>86</v>
      </c>
      <c r="H28" s="15" t="s">
        <v>327</v>
      </c>
      <c r="I28" s="16">
        <v>14</v>
      </c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 t="s">
        <v>335</v>
      </c>
      <c r="C29" s="16">
        <v>2</v>
      </c>
      <c r="E29" s="15" t="s">
        <v>330</v>
      </c>
      <c r="F29" s="16">
        <v>6</v>
      </c>
      <c r="H29" s="15" t="s">
        <v>329</v>
      </c>
      <c r="I29" s="16">
        <v>104</v>
      </c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 t="s">
        <v>336</v>
      </c>
      <c r="C30" s="16">
        <v>3</v>
      </c>
      <c r="E30" s="15" t="s">
        <v>331</v>
      </c>
      <c r="F30" s="16">
        <v>1</v>
      </c>
      <c r="H30" s="15" t="s">
        <v>330</v>
      </c>
      <c r="I30" s="16">
        <v>6</v>
      </c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 t="s">
        <v>337</v>
      </c>
      <c r="C31" s="16">
        <v>66</v>
      </c>
      <c r="E31" s="15" t="s">
        <v>335</v>
      </c>
      <c r="F31" s="16">
        <v>2</v>
      </c>
      <c r="H31" s="15" t="s">
        <v>331</v>
      </c>
      <c r="I31" s="16">
        <v>2</v>
      </c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 t="s">
        <v>338</v>
      </c>
      <c r="C32" s="16">
        <v>12</v>
      </c>
      <c r="E32" s="15" t="s">
        <v>337</v>
      </c>
      <c r="F32" s="16">
        <v>47</v>
      </c>
      <c r="H32" s="15" t="s">
        <v>332</v>
      </c>
      <c r="I32" s="16">
        <v>1</v>
      </c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 t="s">
        <v>345</v>
      </c>
      <c r="C33" s="16">
        <v>1</v>
      </c>
      <c r="E33" s="15" t="s">
        <v>338</v>
      </c>
      <c r="F33" s="16">
        <v>9</v>
      </c>
      <c r="H33" s="15" t="s">
        <v>334</v>
      </c>
      <c r="I33" s="16">
        <v>3</v>
      </c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 t="s">
        <v>70</v>
      </c>
      <c r="C34" s="16">
        <v>7</v>
      </c>
      <c r="E34" s="15" t="s">
        <v>70</v>
      </c>
      <c r="F34" s="16">
        <v>12</v>
      </c>
      <c r="H34" s="15" t="s">
        <v>335</v>
      </c>
      <c r="I34" s="16">
        <v>2</v>
      </c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 t="s">
        <v>72</v>
      </c>
      <c r="C35" s="16">
        <v>1</v>
      </c>
      <c r="E35" s="15" t="s">
        <v>72</v>
      </c>
      <c r="F35" s="16">
        <v>2</v>
      </c>
      <c r="H35" s="15" t="s">
        <v>410</v>
      </c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 t="s">
        <v>75</v>
      </c>
      <c r="C36" s="16">
        <v>1</v>
      </c>
      <c r="E36" s="15" t="s">
        <v>75</v>
      </c>
      <c r="F36" s="16">
        <v>3</v>
      </c>
      <c r="H36" s="15" t="s">
        <v>690</v>
      </c>
      <c r="I36" s="16">
        <v>2</v>
      </c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 t="s">
        <v>77</v>
      </c>
      <c r="C37" s="16">
        <v>3</v>
      </c>
      <c r="E37" s="15" t="s">
        <v>78</v>
      </c>
      <c r="F37" s="16">
        <v>1</v>
      </c>
      <c r="H37" s="15" t="s">
        <v>337</v>
      </c>
      <c r="I37" s="16">
        <v>37</v>
      </c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 t="s">
        <v>78</v>
      </c>
      <c r="C38" s="16">
        <v>2</v>
      </c>
      <c r="E38" s="15" t="s">
        <v>79</v>
      </c>
      <c r="F38" s="16">
        <v>2</v>
      </c>
      <c r="H38" s="15" t="s">
        <v>340</v>
      </c>
      <c r="I38" s="16">
        <v>53</v>
      </c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 t="s">
        <v>79</v>
      </c>
      <c r="C39" s="16">
        <v>2</v>
      </c>
      <c r="E39" s="15" t="s">
        <v>80</v>
      </c>
      <c r="F39" s="16">
        <v>1</v>
      </c>
      <c r="H39" s="15" t="s">
        <v>341</v>
      </c>
      <c r="I39" s="16">
        <v>1</v>
      </c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 t="s">
        <v>81</v>
      </c>
      <c r="C40" s="16">
        <v>4</v>
      </c>
      <c r="E40" s="15" t="s">
        <v>81</v>
      </c>
      <c r="F40" s="16">
        <v>6</v>
      </c>
      <c r="H40" s="15" t="s">
        <v>70</v>
      </c>
      <c r="I40" s="16">
        <v>3</v>
      </c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 t="s">
        <v>82</v>
      </c>
      <c r="C41" s="16">
        <v>6</v>
      </c>
      <c r="E41" s="15" t="s">
        <v>682</v>
      </c>
      <c r="F41" s="16"/>
      <c r="H41" s="15" t="s">
        <v>72</v>
      </c>
      <c r="I41" s="16">
        <v>2</v>
      </c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 t="s">
        <v>126</v>
      </c>
      <c r="C42" s="16">
        <v>1</v>
      </c>
      <c r="E42" s="15" t="s">
        <v>683</v>
      </c>
      <c r="F42" s="16">
        <v>2</v>
      </c>
      <c r="H42" s="15" t="s">
        <v>75</v>
      </c>
      <c r="I42" s="16">
        <v>1</v>
      </c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 t="s">
        <v>140</v>
      </c>
      <c r="C43" s="16">
        <v>24</v>
      </c>
      <c r="E43" s="15" t="s">
        <v>140</v>
      </c>
      <c r="F43" s="16">
        <v>14</v>
      </c>
      <c r="H43" s="15" t="s">
        <v>76</v>
      </c>
      <c r="I43" s="16">
        <v>1</v>
      </c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 t="s">
        <v>141</v>
      </c>
      <c r="C44" s="16">
        <v>17</v>
      </c>
      <c r="E44" s="15" t="s">
        <v>141</v>
      </c>
      <c r="F44" s="16">
        <v>26</v>
      </c>
      <c r="H44" s="15" t="s">
        <v>77</v>
      </c>
      <c r="I44" s="16">
        <v>1</v>
      </c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 t="s">
        <v>143</v>
      </c>
      <c r="C45" s="16">
        <v>22</v>
      </c>
      <c r="E45" s="15" t="s">
        <v>143</v>
      </c>
      <c r="F45" s="16">
        <v>25</v>
      </c>
      <c r="H45" s="15" t="s">
        <v>78</v>
      </c>
      <c r="I45" s="16">
        <v>2</v>
      </c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 t="s">
        <v>144</v>
      </c>
      <c r="C46" s="16">
        <v>35</v>
      </c>
      <c r="E46" s="15" t="s">
        <v>144</v>
      </c>
      <c r="F46" s="16">
        <v>51</v>
      </c>
      <c r="H46" s="15" t="s">
        <v>79</v>
      </c>
      <c r="I46" s="16">
        <v>1</v>
      </c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 t="s">
        <v>145</v>
      </c>
      <c r="C47" s="16">
        <v>44</v>
      </c>
      <c r="E47" s="15" t="s">
        <v>145</v>
      </c>
      <c r="F47" s="16">
        <v>71</v>
      </c>
      <c r="H47" s="15" t="s">
        <v>80</v>
      </c>
      <c r="I47" s="16">
        <v>1</v>
      </c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 t="s">
        <v>146</v>
      </c>
      <c r="C48" s="16">
        <v>2</v>
      </c>
      <c r="E48" s="15" t="s">
        <v>147</v>
      </c>
      <c r="F48" s="16">
        <v>4</v>
      </c>
      <c r="H48" s="15" t="s">
        <v>81</v>
      </c>
      <c r="I48" s="16">
        <v>3</v>
      </c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 t="s">
        <v>149</v>
      </c>
      <c r="C49" s="16">
        <v>1</v>
      </c>
      <c r="E49" s="15" t="s">
        <v>150</v>
      </c>
      <c r="F49" s="16">
        <v>3</v>
      </c>
      <c r="H49" s="15" t="s">
        <v>82</v>
      </c>
      <c r="I49" s="16">
        <v>5</v>
      </c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 t="s">
        <v>150</v>
      </c>
      <c r="C50" s="16">
        <v>1</v>
      </c>
      <c r="E50" s="15" t="s">
        <v>151</v>
      </c>
      <c r="F50" s="16">
        <v>3</v>
      </c>
      <c r="H50" s="15" t="s">
        <v>691</v>
      </c>
      <c r="I50" s="16">
        <v>2</v>
      </c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 t="s">
        <v>152</v>
      </c>
      <c r="C51" s="16">
        <v>31</v>
      </c>
      <c r="E51" s="15" t="s">
        <v>152</v>
      </c>
      <c r="F51" s="16">
        <v>22</v>
      </c>
      <c r="H51" s="15" t="s">
        <v>682</v>
      </c>
      <c r="I51" s="16">
        <v>1</v>
      </c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 t="s">
        <v>153</v>
      </c>
      <c r="C52" s="16">
        <v>3</v>
      </c>
      <c r="E52" s="15" t="s">
        <v>153</v>
      </c>
      <c r="F52" s="16">
        <v>2</v>
      </c>
      <c r="H52" s="15" t="s">
        <v>117</v>
      </c>
      <c r="I52" s="16">
        <v>1</v>
      </c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 t="s">
        <v>154</v>
      </c>
      <c r="C53" s="16">
        <v>66</v>
      </c>
      <c r="E53" s="15" t="s">
        <v>154</v>
      </c>
      <c r="F53" s="16">
        <v>66</v>
      </c>
      <c r="H53" s="15" t="s">
        <v>124</v>
      </c>
      <c r="I53" s="16">
        <v>2</v>
      </c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 t="s">
        <v>155</v>
      </c>
      <c r="C54" s="16">
        <v>63</v>
      </c>
      <c r="E54" s="15" t="s">
        <v>155</v>
      </c>
      <c r="F54" s="16">
        <v>70</v>
      </c>
      <c r="H54" s="15" t="s">
        <v>140</v>
      </c>
      <c r="I54" s="16">
        <v>16</v>
      </c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 t="s">
        <v>156</v>
      </c>
      <c r="C55" s="16">
        <v>22</v>
      </c>
      <c r="E55" s="15" t="s">
        <v>156</v>
      </c>
      <c r="F55" s="16">
        <v>19</v>
      </c>
      <c r="H55" s="15" t="s">
        <v>141</v>
      </c>
      <c r="I55" s="16">
        <v>34</v>
      </c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 t="s">
        <v>157</v>
      </c>
      <c r="C56" s="16">
        <v>2</v>
      </c>
      <c r="E56" s="15" t="s">
        <v>157</v>
      </c>
      <c r="F56" s="16">
        <v>6</v>
      </c>
      <c r="H56" s="15" t="s">
        <v>143</v>
      </c>
      <c r="I56" s="16">
        <v>42</v>
      </c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 t="s">
        <v>158</v>
      </c>
      <c r="C57" s="16">
        <v>101</v>
      </c>
      <c r="E57" s="15" t="s">
        <v>158</v>
      </c>
      <c r="F57" s="16">
        <v>63</v>
      </c>
      <c r="H57" s="15" t="s">
        <v>144</v>
      </c>
      <c r="I57" s="16">
        <v>26</v>
      </c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 t="s">
        <v>159</v>
      </c>
      <c r="C58" s="16">
        <v>56</v>
      </c>
      <c r="E58" s="15" t="s">
        <v>159</v>
      </c>
      <c r="F58" s="16">
        <v>60</v>
      </c>
      <c r="H58" s="15" t="s">
        <v>145</v>
      </c>
      <c r="I58" s="16">
        <v>61</v>
      </c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 t="s">
        <v>160</v>
      </c>
      <c r="C59" s="16">
        <v>99</v>
      </c>
      <c r="E59" s="15" t="s">
        <v>160</v>
      </c>
      <c r="F59" s="16">
        <v>91</v>
      </c>
      <c r="H59" s="15" t="s">
        <v>149</v>
      </c>
      <c r="I59" s="16">
        <v>1</v>
      </c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 t="s">
        <v>161</v>
      </c>
      <c r="C60" s="16">
        <v>14</v>
      </c>
      <c r="E60" s="15" t="s">
        <v>161</v>
      </c>
      <c r="F60" s="16">
        <v>6</v>
      </c>
      <c r="H60" s="15" t="s">
        <v>152</v>
      </c>
      <c r="I60" s="16">
        <v>13</v>
      </c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 t="s">
        <v>162</v>
      </c>
      <c r="C61" s="16">
        <v>170</v>
      </c>
      <c r="E61" s="15" t="s">
        <v>162</v>
      </c>
      <c r="F61" s="16">
        <v>151</v>
      </c>
      <c r="H61" s="15" t="s">
        <v>154</v>
      </c>
      <c r="I61" s="16">
        <v>43</v>
      </c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 t="s">
        <v>163</v>
      </c>
      <c r="C62" s="16">
        <v>49</v>
      </c>
      <c r="E62" s="15" t="s">
        <v>163</v>
      </c>
      <c r="F62" s="16">
        <v>61</v>
      </c>
      <c r="H62" s="15" t="s">
        <v>155</v>
      </c>
      <c r="I62" s="16">
        <v>43</v>
      </c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 t="s">
        <v>164</v>
      </c>
      <c r="C63" s="16">
        <v>20</v>
      </c>
      <c r="E63" s="15" t="s">
        <v>164</v>
      </c>
      <c r="F63" s="16">
        <v>21</v>
      </c>
      <c r="H63" s="15" t="s">
        <v>156</v>
      </c>
      <c r="I63" s="16">
        <v>12</v>
      </c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 t="s">
        <v>165</v>
      </c>
      <c r="C64" s="16">
        <v>8</v>
      </c>
      <c r="E64" s="15" t="s">
        <v>165</v>
      </c>
      <c r="F64" s="16">
        <v>5</v>
      </c>
      <c r="H64" s="15" t="s">
        <v>157</v>
      </c>
      <c r="I64" s="16">
        <v>1</v>
      </c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 t="s">
        <v>166</v>
      </c>
      <c r="C65" s="16">
        <v>12</v>
      </c>
      <c r="E65" s="15" t="s">
        <v>166</v>
      </c>
      <c r="F65" s="16">
        <v>15</v>
      </c>
      <c r="H65" s="15" t="s">
        <v>158</v>
      </c>
      <c r="I65" s="16">
        <v>55</v>
      </c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 t="s">
        <v>167</v>
      </c>
      <c r="C66" s="16">
        <v>58</v>
      </c>
      <c r="E66" s="15" t="s">
        <v>167</v>
      </c>
      <c r="F66" s="16">
        <v>28</v>
      </c>
      <c r="H66" s="15" t="s">
        <v>159</v>
      </c>
      <c r="I66" s="16">
        <v>36</v>
      </c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 t="s">
        <v>168</v>
      </c>
      <c r="C67" s="16">
        <v>67</v>
      </c>
      <c r="E67" s="15" t="s">
        <v>168</v>
      </c>
      <c r="F67" s="16">
        <v>78</v>
      </c>
      <c r="H67" s="15" t="s">
        <v>160</v>
      </c>
      <c r="I67" s="16">
        <v>96</v>
      </c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 t="s">
        <v>169</v>
      </c>
      <c r="C68" s="16">
        <v>47</v>
      </c>
      <c r="E68" s="15" t="s">
        <v>169</v>
      </c>
      <c r="F68" s="16">
        <v>13</v>
      </c>
      <c r="H68" s="15" t="s">
        <v>161</v>
      </c>
      <c r="I68" s="16">
        <v>27</v>
      </c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 t="s">
        <v>170</v>
      </c>
      <c r="C69" s="16">
        <v>167</v>
      </c>
      <c r="E69" s="15" t="s">
        <v>170</v>
      </c>
      <c r="F69" s="16">
        <v>137</v>
      </c>
      <c r="H69" s="15" t="s">
        <v>162</v>
      </c>
      <c r="I69" s="16">
        <v>116</v>
      </c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 t="s">
        <v>171</v>
      </c>
      <c r="C70" s="16">
        <v>8</v>
      </c>
      <c r="E70" s="15" t="s">
        <v>171</v>
      </c>
      <c r="F70" s="16">
        <v>15</v>
      </c>
      <c r="H70" s="15" t="s">
        <v>163</v>
      </c>
      <c r="I70" s="16">
        <v>45</v>
      </c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 t="s">
        <v>172</v>
      </c>
      <c r="C71" s="16">
        <v>1</v>
      </c>
      <c r="E71" s="15" t="s">
        <v>172</v>
      </c>
      <c r="F71" s="16">
        <v>3</v>
      </c>
      <c r="H71" s="15" t="s">
        <v>164</v>
      </c>
      <c r="I71" s="16">
        <v>17</v>
      </c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 t="s">
        <v>173</v>
      </c>
      <c r="C72" s="16">
        <v>1</v>
      </c>
      <c r="E72" s="15" t="s">
        <v>173</v>
      </c>
      <c r="F72" s="16">
        <v>3</v>
      </c>
      <c r="H72" s="15" t="s">
        <v>165</v>
      </c>
      <c r="I72" s="16">
        <v>5</v>
      </c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 t="s">
        <v>506</v>
      </c>
      <c r="C73" s="16">
        <v>67</v>
      </c>
      <c r="E73" s="15" t="s">
        <v>506</v>
      </c>
      <c r="F73" s="16">
        <v>67</v>
      </c>
      <c r="H73" s="15" t="s">
        <v>166</v>
      </c>
      <c r="I73" s="16">
        <v>12</v>
      </c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 t="s">
        <v>175</v>
      </c>
      <c r="C74" s="16">
        <v>3</v>
      </c>
      <c r="E74" s="15" t="s">
        <v>175</v>
      </c>
      <c r="F74" s="16">
        <v>4</v>
      </c>
      <c r="H74" s="15" t="s">
        <v>167</v>
      </c>
      <c r="I74" s="16">
        <v>27</v>
      </c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 t="s">
        <v>176</v>
      </c>
      <c r="C75" s="16">
        <v>1</v>
      </c>
      <c r="E75" s="15" t="s">
        <v>177</v>
      </c>
      <c r="F75" s="16">
        <v>1</v>
      </c>
      <c r="H75" s="15" t="s">
        <v>168</v>
      </c>
      <c r="I75" s="16">
        <v>66</v>
      </c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 t="s">
        <v>177</v>
      </c>
      <c r="C76" s="16">
        <v>3</v>
      </c>
      <c r="E76" s="15" t="s">
        <v>178</v>
      </c>
      <c r="F76" s="16">
        <v>1</v>
      </c>
      <c r="H76" s="15" t="s">
        <v>169</v>
      </c>
      <c r="I76" s="16">
        <v>21</v>
      </c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 t="s">
        <v>178</v>
      </c>
      <c r="C77" s="16">
        <v>2</v>
      </c>
      <c r="E77" s="15" t="s">
        <v>179</v>
      </c>
      <c r="F77" s="16">
        <v>6</v>
      </c>
      <c r="H77" s="15" t="s">
        <v>170</v>
      </c>
      <c r="I77" s="16">
        <v>132</v>
      </c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 t="s">
        <v>179</v>
      </c>
      <c r="C78" s="16">
        <v>5</v>
      </c>
      <c r="E78" s="15" t="s">
        <v>180</v>
      </c>
      <c r="F78" s="16">
        <v>1</v>
      </c>
      <c r="H78" s="15" t="s">
        <v>171</v>
      </c>
      <c r="I78" s="16">
        <v>6</v>
      </c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 t="s">
        <v>180</v>
      </c>
      <c r="C79" s="16">
        <v>1</v>
      </c>
      <c r="E79" s="15" t="s">
        <v>181</v>
      </c>
      <c r="F79" s="16">
        <v>3</v>
      </c>
      <c r="H79" s="15" t="s">
        <v>172</v>
      </c>
      <c r="I79" s="16">
        <v>1</v>
      </c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 t="s">
        <v>182</v>
      </c>
      <c r="C80" s="16">
        <v>6</v>
      </c>
      <c r="E80" s="15" t="s">
        <v>182</v>
      </c>
      <c r="F80" s="16">
        <v>2</v>
      </c>
      <c r="H80" s="15" t="s">
        <v>173</v>
      </c>
      <c r="I80" s="16">
        <v>6</v>
      </c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 t="s">
        <v>183</v>
      </c>
      <c r="C81" s="16">
        <v>2</v>
      </c>
      <c r="E81" s="15" t="s">
        <v>183</v>
      </c>
      <c r="F81" s="16">
        <v>3</v>
      </c>
      <c r="H81" s="15" t="s">
        <v>506</v>
      </c>
      <c r="I81" s="16">
        <v>35</v>
      </c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 t="s">
        <v>184</v>
      </c>
      <c r="C82" s="16">
        <v>2</v>
      </c>
      <c r="E82" s="15" t="s">
        <v>185</v>
      </c>
      <c r="F82" s="16">
        <v>1</v>
      </c>
      <c r="H82" s="15" t="s">
        <v>175</v>
      </c>
      <c r="I82" s="16">
        <v>2</v>
      </c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 t="s">
        <v>185</v>
      </c>
      <c r="C83" s="16">
        <v>1</v>
      </c>
      <c r="E83" s="15" t="s">
        <v>186</v>
      </c>
      <c r="F83" s="16">
        <v>6</v>
      </c>
      <c r="H83" s="15" t="s">
        <v>177</v>
      </c>
      <c r="I83" s="16">
        <v>4</v>
      </c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 t="s">
        <v>186</v>
      </c>
      <c r="C84" s="16">
        <v>8</v>
      </c>
      <c r="E84" s="15" t="s">
        <v>187</v>
      </c>
      <c r="F84" s="16">
        <v>1</v>
      </c>
      <c r="H84" s="15" t="s">
        <v>179</v>
      </c>
      <c r="I84" s="16">
        <v>2</v>
      </c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 t="s">
        <v>293</v>
      </c>
      <c r="C85" s="16">
        <v>6</v>
      </c>
      <c r="E85" s="15" t="s">
        <v>293</v>
      </c>
      <c r="F85" s="16">
        <v>1</v>
      </c>
      <c r="H85" s="15" t="s">
        <v>181</v>
      </c>
      <c r="I85" s="16">
        <v>3</v>
      </c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 t="s">
        <v>190</v>
      </c>
      <c r="C86" s="16">
        <v>1</v>
      </c>
      <c r="E86" s="15" t="s">
        <v>190</v>
      </c>
      <c r="F86" s="16">
        <v>1</v>
      </c>
      <c r="H86" s="15" t="s">
        <v>183</v>
      </c>
      <c r="I86" s="16">
        <v>2</v>
      </c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 t="s">
        <v>191</v>
      </c>
      <c r="C87" s="16">
        <v>1</v>
      </c>
      <c r="E87" s="15" t="s">
        <v>193</v>
      </c>
      <c r="F87" s="16">
        <v>1</v>
      </c>
      <c r="H87" s="15" t="s">
        <v>186</v>
      </c>
      <c r="I87" s="16">
        <v>2</v>
      </c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 t="s">
        <v>195</v>
      </c>
      <c r="C88" s="16">
        <v>3</v>
      </c>
      <c r="E88" s="15" t="s">
        <v>194</v>
      </c>
      <c r="F88" s="16">
        <v>1</v>
      </c>
      <c r="H88" s="15" t="s">
        <v>293</v>
      </c>
      <c r="I88" s="16">
        <v>1</v>
      </c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 t="s">
        <v>197</v>
      </c>
      <c r="C89" s="16">
        <v>3</v>
      </c>
      <c r="E89" s="15" t="s">
        <v>195</v>
      </c>
      <c r="F89" s="16">
        <v>2</v>
      </c>
      <c r="H89" s="15" t="s">
        <v>189</v>
      </c>
      <c r="I89" s="16">
        <v>2</v>
      </c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 t="s">
        <v>199</v>
      </c>
      <c r="C90" s="16">
        <v>1</v>
      </c>
      <c r="E90" s="15" t="s">
        <v>197</v>
      </c>
      <c r="F90" s="16">
        <v>3</v>
      </c>
      <c r="H90" s="15" t="s">
        <v>190</v>
      </c>
      <c r="I90" s="16">
        <v>2</v>
      </c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 t="s">
        <v>201</v>
      </c>
      <c r="C91" s="16"/>
      <c r="E91" s="15" t="s">
        <v>201</v>
      </c>
      <c r="F91" s="16">
        <v>1</v>
      </c>
      <c r="H91" s="15" t="s">
        <v>192</v>
      </c>
      <c r="I91" s="16">
        <v>1</v>
      </c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 t="s">
        <v>207</v>
      </c>
      <c r="C92" s="16">
        <v>4</v>
      </c>
      <c r="E92" s="15" t="s">
        <v>207</v>
      </c>
      <c r="F92" s="16">
        <v>3</v>
      </c>
      <c r="H92" s="15" t="s">
        <v>193</v>
      </c>
      <c r="I92" s="16">
        <v>1</v>
      </c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 t="s">
        <v>209</v>
      </c>
      <c r="C93" s="16">
        <v>1</v>
      </c>
      <c r="E93" s="15" t="s">
        <v>211</v>
      </c>
      <c r="F93" s="16">
        <v>2</v>
      </c>
      <c r="H93" s="15" t="s">
        <v>195</v>
      </c>
      <c r="I93" s="16">
        <v>1</v>
      </c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 t="s">
        <v>211</v>
      </c>
      <c r="C94" s="16">
        <v>2</v>
      </c>
      <c r="E94" s="15" t="s">
        <v>346</v>
      </c>
      <c r="F94" s="16">
        <v>7</v>
      </c>
      <c r="H94" s="15" t="s">
        <v>198</v>
      </c>
      <c r="I94" s="16">
        <v>1</v>
      </c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 t="s">
        <v>346</v>
      </c>
      <c r="C95" s="16">
        <v>10</v>
      </c>
      <c r="E95" s="15" t="s">
        <v>507</v>
      </c>
      <c r="F95" s="16">
        <v>7</v>
      </c>
      <c r="H95" s="15" t="s">
        <v>207</v>
      </c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 t="s">
        <v>507</v>
      </c>
      <c r="C96" s="16">
        <v>10</v>
      </c>
      <c r="E96" s="15" t="s">
        <v>214</v>
      </c>
      <c r="F96" s="16">
        <v>1</v>
      </c>
      <c r="H96" s="15" t="s">
        <v>208</v>
      </c>
      <c r="I96" s="16">
        <v>1</v>
      </c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 t="s">
        <v>212</v>
      </c>
      <c r="C97" s="16">
        <v>1</v>
      </c>
      <c r="E97" s="15" t="s">
        <v>218</v>
      </c>
      <c r="F97" s="16">
        <v>3</v>
      </c>
      <c r="H97" s="15" t="s">
        <v>211</v>
      </c>
      <c r="I97" s="16">
        <v>5</v>
      </c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 t="s">
        <v>213</v>
      </c>
      <c r="C98" s="16">
        <v>1</v>
      </c>
      <c r="E98" s="15" t="s">
        <v>220</v>
      </c>
      <c r="F98" s="16">
        <v>5</v>
      </c>
      <c r="H98" s="15" t="s">
        <v>416</v>
      </c>
      <c r="I98" s="16">
        <v>1</v>
      </c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 t="s">
        <v>214</v>
      </c>
      <c r="C99" s="16">
        <v>1</v>
      </c>
      <c r="E99" s="15" t="s">
        <v>222</v>
      </c>
      <c r="F99" s="16">
        <v>2</v>
      </c>
      <c r="H99" s="15" t="s">
        <v>346</v>
      </c>
      <c r="I99" s="16">
        <v>9</v>
      </c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 t="s">
        <v>218</v>
      </c>
      <c r="C100" s="16">
        <v>4</v>
      </c>
      <c r="E100" s="15" t="s">
        <v>226</v>
      </c>
      <c r="F100" s="16">
        <v>14</v>
      </c>
      <c r="H100" s="15" t="s">
        <v>507</v>
      </c>
      <c r="I100" s="16">
        <v>6</v>
      </c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 t="s">
        <v>220</v>
      </c>
      <c r="C101" s="16">
        <v>3</v>
      </c>
      <c r="E101" s="15" t="s">
        <v>227</v>
      </c>
      <c r="F101" s="16">
        <v>4</v>
      </c>
      <c r="H101" s="15" t="s">
        <v>212</v>
      </c>
      <c r="I101" s="16">
        <v>2</v>
      </c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 t="s">
        <v>223</v>
      </c>
      <c r="C102" s="16">
        <v>3</v>
      </c>
      <c r="E102" s="15" t="s">
        <v>228</v>
      </c>
      <c r="F102" s="16">
        <v>21</v>
      </c>
      <c r="H102" s="15" t="s">
        <v>213</v>
      </c>
      <c r="I102" s="16">
        <v>1</v>
      </c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 t="s">
        <v>225</v>
      </c>
      <c r="C103" s="16">
        <v>2</v>
      </c>
      <c r="E103" s="15" t="s">
        <v>229</v>
      </c>
      <c r="F103" s="16">
        <v>13</v>
      </c>
      <c r="H103" s="15" t="s">
        <v>214</v>
      </c>
      <c r="I103" s="16">
        <v>2</v>
      </c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 t="s">
        <v>417</v>
      </c>
      <c r="C104" s="16">
        <v>1</v>
      </c>
      <c r="E104" s="15" t="s">
        <v>230</v>
      </c>
      <c r="F104" s="16">
        <v>31</v>
      </c>
      <c r="H104" s="15" t="s">
        <v>218</v>
      </c>
      <c r="I104" s="16">
        <v>2</v>
      </c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 t="s">
        <v>226</v>
      </c>
      <c r="C105" s="16">
        <v>17</v>
      </c>
      <c r="E105" s="15" t="s">
        <v>231</v>
      </c>
      <c r="F105" s="16">
        <v>8</v>
      </c>
      <c r="H105" s="15" t="s">
        <v>220</v>
      </c>
      <c r="I105" s="16">
        <v>5</v>
      </c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 t="s">
        <v>227</v>
      </c>
      <c r="C106" s="16">
        <v>1</v>
      </c>
      <c r="E106" s="15" t="s">
        <v>232</v>
      </c>
      <c r="F106" s="16">
        <v>2</v>
      </c>
      <c r="H106" s="15" t="s">
        <v>223</v>
      </c>
      <c r="I106" s="16">
        <v>1</v>
      </c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 t="s">
        <v>228</v>
      </c>
      <c r="C107" s="16">
        <v>20</v>
      </c>
      <c r="E107" s="15" t="s">
        <v>233</v>
      </c>
      <c r="F107" s="16">
        <v>6</v>
      </c>
      <c r="H107" s="15" t="s">
        <v>225</v>
      </c>
      <c r="I107" s="16">
        <v>2</v>
      </c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 t="s">
        <v>229</v>
      </c>
      <c r="C108" s="16">
        <v>17</v>
      </c>
      <c r="E108" s="15" t="s">
        <v>234</v>
      </c>
      <c r="F108" s="16">
        <v>8</v>
      </c>
      <c r="H108" s="15" t="s">
        <v>417</v>
      </c>
      <c r="I108" s="16">
        <v>1</v>
      </c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 t="s">
        <v>230</v>
      </c>
      <c r="C109" s="16">
        <v>19</v>
      </c>
      <c r="E109" s="15" t="s">
        <v>235</v>
      </c>
      <c r="F109" s="16">
        <v>4</v>
      </c>
      <c r="H109" s="15" t="s">
        <v>226</v>
      </c>
      <c r="I109" s="16">
        <v>21</v>
      </c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 t="s">
        <v>231</v>
      </c>
      <c r="C110" s="16">
        <v>4</v>
      </c>
      <c r="E110" s="15" t="s">
        <v>236</v>
      </c>
      <c r="F110" s="16">
        <v>7</v>
      </c>
      <c r="H110" s="15" t="s">
        <v>227</v>
      </c>
      <c r="I110" s="16">
        <v>5</v>
      </c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 t="s">
        <v>232</v>
      </c>
      <c r="C111" s="16">
        <v>4</v>
      </c>
      <c r="E111" s="15" t="s">
        <v>237</v>
      </c>
      <c r="F111" s="16">
        <v>11</v>
      </c>
      <c r="H111" s="15" t="s">
        <v>228</v>
      </c>
      <c r="I111" s="16">
        <v>15</v>
      </c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 t="s">
        <v>233</v>
      </c>
      <c r="C112" s="16">
        <v>8</v>
      </c>
      <c r="E112" s="15" t="s">
        <v>238</v>
      </c>
      <c r="F112" s="16">
        <v>3</v>
      </c>
      <c r="H112" s="15" t="s">
        <v>229</v>
      </c>
      <c r="I112" s="16">
        <v>18</v>
      </c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 t="s">
        <v>234</v>
      </c>
      <c r="C113" s="16">
        <v>10</v>
      </c>
      <c r="E113" s="15" t="s">
        <v>239</v>
      </c>
      <c r="F113" s="16">
        <v>6</v>
      </c>
      <c r="H113" s="15" t="s">
        <v>230</v>
      </c>
      <c r="I113" s="16">
        <v>24</v>
      </c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 t="s">
        <v>235</v>
      </c>
      <c r="C114" s="16">
        <v>1</v>
      </c>
      <c r="E114" s="15" t="s">
        <v>240</v>
      </c>
      <c r="F114" s="16">
        <v>1</v>
      </c>
      <c r="H114" s="15" t="s">
        <v>231</v>
      </c>
      <c r="I114" s="16">
        <v>11</v>
      </c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 t="s">
        <v>236</v>
      </c>
      <c r="C115" s="16">
        <v>1</v>
      </c>
      <c r="E115" s="15" t="s">
        <v>241</v>
      </c>
      <c r="F115" s="16">
        <v>1</v>
      </c>
      <c r="H115" s="15" t="s">
        <v>232</v>
      </c>
      <c r="I115" s="16">
        <v>6</v>
      </c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 t="s">
        <v>237</v>
      </c>
      <c r="C116" s="16">
        <v>10</v>
      </c>
      <c r="E116" s="15" t="s">
        <v>244</v>
      </c>
      <c r="F116" s="16">
        <v>5</v>
      </c>
      <c r="H116" s="15" t="s">
        <v>233</v>
      </c>
      <c r="I116" s="16">
        <v>9</v>
      </c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 t="s">
        <v>238</v>
      </c>
      <c r="C117" s="16">
        <v>8</v>
      </c>
      <c r="E117" s="15" t="s">
        <v>245</v>
      </c>
      <c r="F117" s="16">
        <v>2</v>
      </c>
      <c r="H117" s="15" t="s">
        <v>234</v>
      </c>
      <c r="I117" s="16">
        <v>6</v>
      </c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 t="s">
        <v>239</v>
      </c>
      <c r="C118" s="16">
        <v>6</v>
      </c>
      <c r="E118" s="15" t="s">
        <v>246</v>
      </c>
      <c r="F118" s="16">
        <v>2</v>
      </c>
      <c r="H118" s="15" t="s">
        <v>235</v>
      </c>
      <c r="I118" s="16">
        <v>2</v>
      </c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 t="s">
        <v>240</v>
      </c>
      <c r="C119" s="16">
        <v>1</v>
      </c>
      <c r="E119" s="15" t="s">
        <v>247</v>
      </c>
      <c r="F119" s="16">
        <v>4</v>
      </c>
      <c r="H119" s="15" t="s">
        <v>236</v>
      </c>
      <c r="I119" s="16">
        <v>4</v>
      </c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 t="s">
        <v>241</v>
      </c>
      <c r="C120" s="16">
        <v>3</v>
      </c>
      <c r="E120" s="15" t="s">
        <v>249</v>
      </c>
      <c r="F120" s="16">
        <v>2</v>
      </c>
      <c r="H120" s="15" t="s">
        <v>237</v>
      </c>
      <c r="I120" s="16">
        <v>15</v>
      </c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 t="s">
        <v>242</v>
      </c>
      <c r="C121" s="16">
        <v>2</v>
      </c>
      <c r="E121" s="15" t="s">
        <v>250</v>
      </c>
      <c r="F121" s="16">
        <v>2</v>
      </c>
      <c r="H121" s="15" t="s">
        <v>238</v>
      </c>
      <c r="I121" s="16">
        <v>8</v>
      </c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 t="s">
        <v>243</v>
      </c>
      <c r="C122" s="16">
        <v>4</v>
      </c>
      <c r="E122" s="15" t="s">
        <v>254</v>
      </c>
      <c r="F122" s="16">
        <v>1</v>
      </c>
      <c r="H122" s="15" t="s">
        <v>239</v>
      </c>
      <c r="I122" s="16">
        <v>5</v>
      </c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 t="s">
        <v>244</v>
      </c>
      <c r="C123" s="16">
        <v>4</v>
      </c>
      <c r="E123" s="15" t="s">
        <v>257</v>
      </c>
      <c r="F123" s="16">
        <v>1</v>
      </c>
      <c r="H123" s="15" t="s">
        <v>240</v>
      </c>
      <c r="I123" s="16">
        <v>1</v>
      </c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 t="s">
        <v>245</v>
      </c>
      <c r="C124" s="16">
        <v>7</v>
      </c>
      <c r="E124" s="15" t="s">
        <v>258</v>
      </c>
      <c r="F124" s="16">
        <v>4</v>
      </c>
      <c r="H124" s="15" t="s">
        <v>241</v>
      </c>
      <c r="I124" s="16">
        <v>5</v>
      </c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 t="s">
        <v>246</v>
      </c>
      <c r="C125" s="16">
        <v>2</v>
      </c>
      <c r="E125" s="15" t="s">
        <v>259</v>
      </c>
      <c r="F125" s="16">
        <v>1</v>
      </c>
      <c r="H125" s="15" t="s">
        <v>242</v>
      </c>
      <c r="I125" s="16">
        <v>6</v>
      </c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 t="s">
        <v>247</v>
      </c>
      <c r="C126" s="16">
        <v>1</v>
      </c>
      <c r="E126" s="15" t="s">
        <v>261</v>
      </c>
      <c r="F126" s="16">
        <v>2</v>
      </c>
      <c r="H126" s="15" t="s">
        <v>243</v>
      </c>
      <c r="I126" s="16">
        <v>2</v>
      </c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 t="s">
        <v>249</v>
      </c>
      <c r="C127" s="16">
        <v>1</v>
      </c>
      <c r="E127" s="15" t="s">
        <v>349</v>
      </c>
      <c r="F127" s="16">
        <v>2</v>
      </c>
      <c r="H127" s="15" t="s">
        <v>244</v>
      </c>
      <c r="I127" s="16">
        <v>2</v>
      </c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 t="s">
        <v>253</v>
      </c>
      <c r="C128" s="16">
        <v>1</v>
      </c>
      <c r="E128" s="15" t="s">
        <v>511</v>
      </c>
      <c r="F128" s="16">
        <v>4</v>
      </c>
      <c r="H128" s="15" t="s">
        <v>245</v>
      </c>
      <c r="I128" s="16">
        <v>4</v>
      </c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 t="s">
        <v>259</v>
      </c>
      <c r="C129" s="16">
        <v>2</v>
      </c>
      <c r="E129" s="15" t="s">
        <v>263</v>
      </c>
      <c r="F129" s="16">
        <v>2</v>
      </c>
      <c r="H129" s="15" t="s">
        <v>246</v>
      </c>
      <c r="I129" s="16">
        <v>2</v>
      </c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 t="s">
        <v>260</v>
      </c>
      <c r="C130" s="16">
        <v>1</v>
      </c>
      <c r="E130" s="15" t="s">
        <v>265</v>
      </c>
      <c r="F130" s="16">
        <v>1</v>
      </c>
      <c r="H130" s="15" t="s">
        <v>247</v>
      </c>
      <c r="I130" s="16">
        <v>5</v>
      </c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 t="s">
        <v>261</v>
      </c>
      <c r="C131" s="16">
        <v>2</v>
      </c>
      <c r="E131" s="15" t="s">
        <v>296</v>
      </c>
      <c r="F131" s="16">
        <v>7</v>
      </c>
      <c r="H131" s="15" t="s">
        <v>250</v>
      </c>
      <c r="I131" s="16">
        <v>1</v>
      </c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 t="s">
        <v>347</v>
      </c>
      <c r="C132" s="16">
        <v>1</v>
      </c>
      <c r="E132" s="15" t="s">
        <v>297</v>
      </c>
      <c r="F132" s="16">
        <v>1</v>
      </c>
      <c r="H132" s="15" t="s">
        <v>257</v>
      </c>
      <c r="I132" s="16">
        <v>5</v>
      </c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 t="s">
        <v>348</v>
      </c>
      <c r="C133" s="16">
        <v>5</v>
      </c>
      <c r="E133" s="15" t="s">
        <v>298</v>
      </c>
      <c r="F133" s="16">
        <v>1</v>
      </c>
      <c r="H133" s="15" t="s">
        <v>258</v>
      </c>
      <c r="I133" s="16">
        <v>1</v>
      </c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 t="s">
        <v>349</v>
      </c>
      <c r="C134" s="436">
        <v>1</v>
      </c>
      <c r="E134" s="15" t="s">
        <v>299</v>
      </c>
      <c r="F134" s="16">
        <v>1</v>
      </c>
      <c r="H134" s="15" t="s">
        <v>259</v>
      </c>
      <c r="I134" s="16">
        <v>3</v>
      </c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 t="s">
        <v>511</v>
      </c>
      <c r="C135" s="16">
        <v>3</v>
      </c>
      <c r="E135" s="15" t="s">
        <v>300</v>
      </c>
      <c r="F135" s="16">
        <v>4</v>
      </c>
      <c r="H135" s="15" t="s">
        <v>261</v>
      </c>
      <c r="I135" s="16">
        <v>1</v>
      </c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 t="s">
        <v>263</v>
      </c>
      <c r="C136" s="16">
        <v>3</v>
      </c>
      <c r="E136" s="15" t="s">
        <v>351</v>
      </c>
      <c r="F136" s="16">
        <v>3</v>
      </c>
      <c r="H136" s="15" t="s">
        <v>347</v>
      </c>
      <c r="I136" s="16">
        <v>2</v>
      </c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 t="s">
        <v>264</v>
      </c>
      <c r="C137" s="16">
        <v>2</v>
      </c>
      <c r="E137" s="15" t="s">
        <v>301</v>
      </c>
      <c r="F137" s="16">
        <v>1</v>
      </c>
      <c r="H137" s="15" t="s">
        <v>349</v>
      </c>
      <c r="I137" s="16">
        <v>5</v>
      </c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 t="s">
        <v>265</v>
      </c>
      <c r="C138" s="16">
        <v>1</v>
      </c>
      <c r="E138" s="15" t="s">
        <v>302</v>
      </c>
      <c r="F138" s="16">
        <v>6</v>
      </c>
      <c r="H138" s="15" t="s">
        <v>692</v>
      </c>
      <c r="I138" s="16">
        <v>1</v>
      </c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 t="s">
        <v>267</v>
      </c>
      <c r="C139" s="16">
        <v>1</v>
      </c>
      <c r="E139" s="15" t="s">
        <v>303</v>
      </c>
      <c r="F139" s="16">
        <v>2</v>
      </c>
      <c r="H139" s="15" t="s">
        <v>511</v>
      </c>
      <c r="I139" s="16">
        <v>3</v>
      </c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 t="s">
        <v>269</v>
      </c>
      <c r="C140" s="16">
        <v>5</v>
      </c>
      <c r="E140" s="15" t="s">
        <v>304</v>
      </c>
      <c r="F140" s="16">
        <v>2</v>
      </c>
      <c r="H140" s="15" t="s">
        <v>263</v>
      </c>
      <c r="I140" s="16">
        <v>1</v>
      </c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 t="s">
        <v>512</v>
      </c>
      <c r="C141" s="16">
        <v>3</v>
      </c>
      <c r="E141" s="15" t="s">
        <v>684</v>
      </c>
      <c r="F141" s="16">
        <v>5</v>
      </c>
      <c r="H141" s="15" t="s">
        <v>264</v>
      </c>
      <c r="I141" s="16">
        <v>2</v>
      </c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 t="s">
        <v>296</v>
      </c>
      <c r="C142" s="16">
        <v>7</v>
      </c>
      <c r="E142" s="15" t="s">
        <v>668</v>
      </c>
      <c r="F142" s="16">
        <v>1</v>
      </c>
      <c r="H142" s="15" t="s">
        <v>269</v>
      </c>
      <c r="I142" s="16">
        <v>1</v>
      </c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 t="s">
        <v>297</v>
      </c>
      <c r="C143" s="16">
        <v>2</v>
      </c>
      <c r="E143" s="15" t="s">
        <v>669</v>
      </c>
      <c r="F143" s="16">
        <v>33</v>
      </c>
      <c r="H143" s="15" t="s">
        <v>693</v>
      </c>
      <c r="I143" s="16">
        <v>1</v>
      </c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 t="s">
        <v>298</v>
      </c>
      <c r="C144" s="16">
        <v>1</v>
      </c>
      <c r="E144" s="15" t="s">
        <v>670</v>
      </c>
      <c r="F144" s="16">
        <v>40</v>
      </c>
      <c r="H144" s="15" t="s">
        <v>512</v>
      </c>
      <c r="I144" s="16">
        <v>4</v>
      </c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 t="s">
        <v>350</v>
      </c>
      <c r="C145" s="16">
        <v>1</v>
      </c>
      <c r="E145" s="15" t="s">
        <v>672</v>
      </c>
      <c r="F145" s="16">
        <v>15</v>
      </c>
      <c r="H145" s="15" t="s">
        <v>295</v>
      </c>
      <c r="I145" s="16">
        <v>1</v>
      </c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 t="s">
        <v>299</v>
      </c>
      <c r="C146" s="16">
        <v>5</v>
      </c>
      <c r="E146" s="15" t="s">
        <v>673</v>
      </c>
      <c r="F146" s="16">
        <v>4</v>
      </c>
      <c r="H146" s="15" t="s">
        <v>296</v>
      </c>
      <c r="I146" s="16">
        <v>9</v>
      </c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 t="s">
        <v>300</v>
      </c>
      <c r="C147" s="16">
        <v>4</v>
      </c>
      <c r="E147" s="15" t="s">
        <v>685</v>
      </c>
      <c r="F147" s="16">
        <v>1</v>
      </c>
      <c r="H147" s="15" t="s">
        <v>297</v>
      </c>
      <c r="I147" s="16">
        <v>2</v>
      </c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 t="s">
        <v>351</v>
      </c>
      <c r="C148" s="16">
        <v>3</v>
      </c>
      <c r="E148" s="15" t="s">
        <v>674</v>
      </c>
      <c r="F148" s="16">
        <v>18</v>
      </c>
      <c r="H148" s="15" t="s">
        <v>299</v>
      </c>
      <c r="I148" s="16">
        <v>3</v>
      </c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 t="s">
        <v>301</v>
      </c>
      <c r="C149" s="16">
        <v>6</v>
      </c>
      <c r="E149" s="15" t="s">
        <v>675</v>
      </c>
      <c r="F149" s="16">
        <v>2</v>
      </c>
      <c r="H149" s="15" t="s">
        <v>300</v>
      </c>
      <c r="I149" s="16">
        <v>3</v>
      </c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 t="s">
        <v>302</v>
      </c>
      <c r="C150" s="16">
        <v>8</v>
      </c>
      <c r="E150" s="15" t="s">
        <v>686</v>
      </c>
      <c r="F150" s="16">
        <v>2</v>
      </c>
      <c r="H150" s="15" t="s">
        <v>351</v>
      </c>
      <c r="I150" s="16">
        <v>3</v>
      </c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 t="s">
        <v>304</v>
      </c>
      <c r="C151" s="16">
        <v>3</v>
      </c>
      <c r="E151" s="15" t="s">
        <v>687</v>
      </c>
      <c r="F151" s="16">
        <v>1</v>
      </c>
      <c r="H151" s="15" t="s">
        <v>301</v>
      </c>
      <c r="I151" s="16">
        <v>1</v>
      </c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 t="s">
        <v>668</v>
      </c>
      <c r="C152" s="16">
        <v>1</v>
      </c>
      <c r="E152" s="15" t="s">
        <v>688</v>
      </c>
      <c r="F152" s="16">
        <v>2</v>
      </c>
      <c r="H152" s="15" t="s">
        <v>302</v>
      </c>
      <c r="I152" s="16">
        <v>7</v>
      </c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 t="s">
        <v>669</v>
      </c>
      <c r="C153" s="16">
        <v>57</v>
      </c>
      <c r="E153" s="15" t="s">
        <v>677</v>
      </c>
      <c r="F153" s="16">
        <v>12</v>
      </c>
      <c r="H153" s="15" t="s">
        <v>304</v>
      </c>
      <c r="I153" s="16">
        <v>1</v>
      </c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 t="s">
        <v>670</v>
      </c>
      <c r="C154" s="16">
        <v>26</v>
      </c>
      <c r="E154" s="15" t="s">
        <v>679</v>
      </c>
      <c r="F154" s="16">
        <v>68</v>
      </c>
      <c r="H154" s="15" t="s">
        <v>668</v>
      </c>
      <c r="I154" s="16">
        <v>6</v>
      </c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 t="s">
        <v>671</v>
      </c>
      <c r="C155" s="16">
        <v>1</v>
      </c>
      <c r="E155" s="15" t="s">
        <v>680</v>
      </c>
      <c r="F155" s="16">
        <v>4</v>
      </c>
      <c r="H155" s="15" t="s">
        <v>669</v>
      </c>
      <c r="I155" s="16">
        <v>23</v>
      </c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 t="s">
        <v>672</v>
      </c>
      <c r="C156" s="16">
        <v>7</v>
      </c>
      <c r="E156" s="15" t="s">
        <v>689</v>
      </c>
      <c r="F156" s="16"/>
      <c r="H156" s="15" t="s">
        <v>670</v>
      </c>
      <c r="I156" s="16">
        <v>29</v>
      </c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 t="s">
        <v>673</v>
      </c>
      <c r="C157" s="16">
        <v>5</v>
      </c>
      <c r="E157" s="15"/>
      <c r="F157" s="16"/>
      <c r="H157" s="15" t="s">
        <v>672</v>
      </c>
      <c r="I157" s="16">
        <v>5</v>
      </c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 t="s">
        <v>674</v>
      </c>
      <c r="C158" s="16">
        <v>24</v>
      </c>
      <c r="E158" s="15"/>
      <c r="F158" s="16"/>
      <c r="H158" s="15" t="s">
        <v>673</v>
      </c>
      <c r="I158" s="16">
        <v>4</v>
      </c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 t="s">
        <v>675</v>
      </c>
      <c r="C159" s="16">
        <v>1</v>
      </c>
      <c r="E159" s="15"/>
      <c r="F159" s="16"/>
      <c r="H159" s="15" t="s">
        <v>685</v>
      </c>
      <c r="I159" s="16">
        <v>1</v>
      </c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 t="s">
        <v>676</v>
      </c>
      <c r="C160" s="16">
        <v>6</v>
      </c>
      <c r="E160" s="15"/>
      <c r="F160" s="16"/>
      <c r="H160" s="15" t="s">
        <v>674</v>
      </c>
      <c r="I160" s="16">
        <v>7</v>
      </c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 t="s">
        <v>677</v>
      </c>
      <c r="C161" s="16">
        <v>8</v>
      </c>
      <c r="E161" s="15"/>
      <c r="F161" s="16"/>
      <c r="H161" s="15" t="s">
        <v>675</v>
      </c>
      <c r="I161" s="16">
        <v>2</v>
      </c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 t="s">
        <v>678</v>
      </c>
      <c r="C162" s="16">
        <v>1</v>
      </c>
      <c r="E162" s="15"/>
      <c r="F162" s="16"/>
      <c r="H162" s="15" t="s">
        <v>694</v>
      </c>
      <c r="I162" s="16">
        <v>5</v>
      </c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 t="s">
        <v>679</v>
      </c>
      <c r="C163" s="16">
        <v>57</v>
      </c>
      <c r="E163" s="15"/>
      <c r="F163" s="16"/>
      <c r="H163" s="15" t="s">
        <v>687</v>
      </c>
      <c r="I163" s="16">
        <v>6</v>
      </c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 t="s">
        <v>680</v>
      </c>
      <c r="C164" s="16">
        <v>10</v>
      </c>
      <c r="E164" s="15"/>
      <c r="F164" s="16"/>
      <c r="H164" s="15" t="s">
        <v>688</v>
      </c>
      <c r="I164" s="16">
        <v>3</v>
      </c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 t="s">
        <v>681</v>
      </c>
      <c r="C165" s="16"/>
      <c r="E165" s="15"/>
      <c r="F165" s="16"/>
      <c r="H165" s="15" t="s">
        <v>677</v>
      </c>
      <c r="I165" s="16">
        <v>12</v>
      </c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 t="s">
        <v>679</v>
      </c>
      <c r="I166" s="16">
        <v>43</v>
      </c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 t="s">
        <v>680</v>
      </c>
      <c r="I167" s="16">
        <v>1</v>
      </c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 t="s">
        <v>695</v>
      </c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42" t="s">
        <v>636</v>
      </c>
      <c r="E7" s="743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44" t="s">
        <v>666</v>
      </c>
      <c r="E10" s="745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51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52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4.68</v>
      </c>
      <c r="I23" s="511">
        <f>SUMIF('SAUCE USAGE'!$G$65:$G$99,C23,'SAUCE USAGE'!$I$65:$I$99)/1000</f>
        <v>0.81</v>
      </c>
      <c r="J23" s="512"/>
      <c r="K23" s="511">
        <f>SUMIF('SAUCE USAGE'!$G$12:$G$25,C23,'SAUCE USAGE'!$I$12:$I$25)/1000</f>
        <v>0</v>
      </c>
      <c r="L23" s="513"/>
      <c r="M23" s="514">
        <f t="shared" ref="M23:M30" si="0">SUM(H23:L23)</f>
        <v>5.49</v>
      </c>
      <c r="N23" s="514">
        <f t="shared" ref="N23:N30" si="1">+F23+G23-M23</f>
        <v>-5.49</v>
      </c>
      <c r="O23" s="514"/>
      <c r="P23" s="515">
        <f t="shared" ref="P23:P30" si="2">+O23-N23</f>
        <v>5.49</v>
      </c>
      <c r="Q23" s="516">
        <f t="shared" ref="Q23:Q30" si="3">IF(N23=0,"",P23/N23)</f>
        <v>-1</v>
      </c>
      <c r="R23" s="517">
        <f t="shared" ref="R23:R30" si="4">+P23*D23</f>
        <v>21.301200000000001</v>
      </c>
      <c r="S23" s="669">
        <f>+P23/M23</f>
        <v>1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0.63</v>
      </c>
      <c r="I24" s="511">
        <f>SUMIF('SAUCE USAGE'!$G$65:$G$99,C24,'SAUCE USAGE'!$I$65:$I$99)/1000</f>
        <v>0.14000000000000001</v>
      </c>
      <c r="J24" s="521"/>
      <c r="K24" s="511">
        <f>SUMIF('SAUCE USAGE'!$G$12:$G$25,C24,'SAUCE USAGE'!$I$12:$I$25)/1000</f>
        <v>0</v>
      </c>
      <c r="L24" s="522"/>
      <c r="M24" s="523">
        <f t="shared" si="0"/>
        <v>0.77</v>
      </c>
      <c r="N24" s="523">
        <f t="shared" si="1"/>
        <v>-0.77</v>
      </c>
      <c r="O24" s="523"/>
      <c r="P24" s="524">
        <f t="shared" si="2"/>
        <v>0.77</v>
      </c>
      <c r="Q24" s="525">
        <f t="shared" si="3"/>
        <v>-1</v>
      </c>
      <c r="R24" s="517">
        <f t="shared" si="4"/>
        <v>2.9876</v>
      </c>
      <c r="S24" s="669">
        <f t="shared" ref="S24:S29" si="5">+P24/M24</f>
        <v>1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3.45</v>
      </c>
      <c r="I25" s="511">
        <f>SUMIF('SAUCE USAGE'!$G$65:$G$99,C25,'SAUCE USAGE'!$I$65:$I$99)/1000</f>
        <v>0.3</v>
      </c>
      <c r="J25" s="521"/>
      <c r="K25" s="511">
        <f>SUMIF('SAUCE USAGE'!$G$12:$G$25,C25,'SAUCE USAGE'!$I$12:$I$25)/1000</f>
        <v>0</v>
      </c>
      <c r="L25" s="522"/>
      <c r="M25" s="523">
        <f t="shared" si="0"/>
        <v>3.75</v>
      </c>
      <c r="N25" s="523">
        <f t="shared" si="1"/>
        <v>-3.75</v>
      </c>
      <c r="O25" s="523"/>
      <c r="P25" s="524">
        <f t="shared" si="2"/>
        <v>3.75</v>
      </c>
      <c r="Q25" s="525">
        <f t="shared" si="3"/>
        <v>-1</v>
      </c>
      <c r="R25" s="517">
        <f t="shared" si="4"/>
        <v>42.5625</v>
      </c>
      <c r="S25" s="669">
        <f t="shared" si="5"/>
        <v>1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0.9</v>
      </c>
      <c r="I26" s="511">
        <f>SUMIF('SAUCE USAGE'!$G$65:$G$99,C26,'SAUCE USAGE'!$I$65:$I$99)/1000</f>
        <v>0.09</v>
      </c>
      <c r="J26" s="527"/>
      <c r="K26" s="511">
        <f>SUMIF('SAUCE USAGE'!$G$12:$G$25,C26,'SAUCE USAGE'!$I$12:$I$25)/1000</f>
        <v>0</v>
      </c>
      <c r="L26" s="528"/>
      <c r="M26" s="523">
        <f t="shared" si="0"/>
        <v>0.99</v>
      </c>
      <c r="N26" s="523">
        <f t="shared" si="1"/>
        <v>-0.99</v>
      </c>
      <c r="O26" s="529"/>
      <c r="P26" s="524">
        <f t="shared" si="2"/>
        <v>0.99</v>
      </c>
      <c r="Q26" s="525">
        <f t="shared" si="3"/>
        <v>-1</v>
      </c>
      <c r="R26" s="517">
        <f t="shared" si="4"/>
        <v>3.2669999999999999</v>
      </c>
      <c r="S26" s="669">
        <f t="shared" si="5"/>
        <v>1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1.92</v>
      </c>
      <c r="I27" s="511">
        <f>SUMIF('SAUCE USAGE'!$G$65:$G$99,C27,'SAUCE USAGE'!$I$65:$I$99)/1000</f>
        <v>0.56000000000000005</v>
      </c>
      <c r="J27" s="527"/>
      <c r="K27" s="511">
        <f>SUMIF('SAUCE USAGE'!$G$12:$G$25,C27,'SAUCE USAGE'!$I$12:$I$25)/1000</f>
        <v>0</v>
      </c>
      <c r="L27" s="528"/>
      <c r="M27" s="523">
        <f t="shared" si="0"/>
        <v>2.48</v>
      </c>
      <c r="N27" s="523">
        <f t="shared" si="1"/>
        <v>-2.48</v>
      </c>
      <c r="O27" s="529"/>
      <c r="P27" s="524">
        <f t="shared" si="2"/>
        <v>2.48</v>
      </c>
      <c r="Q27" s="525">
        <f t="shared" si="3"/>
        <v>-1</v>
      </c>
      <c r="R27" s="517">
        <f t="shared" si="4"/>
        <v>4.96</v>
      </c>
      <c r="S27" s="669">
        <f t="shared" si="5"/>
        <v>1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5.04</v>
      </c>
      <c r="I28" s="511">
        <f>SUMIF('SAUCE USAGE'!$G$65:$G$99,C28,'SAUCE USAGE'!$I$65:$I$99)/1000</f>
        <v>0.72</v>
      </c>
      <c r="J28" s="527"/>
      <c r="K28" s="511">
        <f>SUMIF('SAUCE USAGE'!$G$12:$G$25,C28,'SAUCE USAGE'!$I$12:$I$25)/1000</f>
        <v>0.16</v>
      </c>
      <c r="L28" s="528"/>
      <c r="M28" s="523">
        <f t="shared" si="0"/>
        <v>5.92</v>
      </c>
      <c r="N28" s="523">
        <f t="shared" si="1"/>
        <v>-5.92</v>
      </c>
      <c r="O28" s="529"/>
      <c r="P28" s="524">
        <f t="shared" si="2"/>
        <v>5.92</v>
      </c>
      <c r="Q28" s="525">
        <f t="shared" si="3"/>
        <v>-1</v>
      </c>
      <c r="R28" s="517">
        <f t="shared" si="4"/>
        <v>40.137599999999999</v>
      </c>
      <c r="S28" s="669">
        <f t="shared" si="5"/>
        <v>1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1.02</v>
      </c>
      <c r="I29" s="511">
        <f>SUMIF('SAUCE USAGE'!$G$65:$G$99,C29,'SAUCE USAGE'!$I$65:$I$99)/1000</f>
        <v>0.33</v>
      </c>
      <c r="J29" s="527"/>
      <c r="K29" s="511">
        <f>SUMIF('SAUCE USAGE'!$G$12:$G$25,C29,'SAUCE USAGE'!$I$12:$I$25)/1000</f>
        <v>0</v>
      </c>
      <c r="L29" s="528"/>
      <c r="M29" s="523">
        <f t="shared" si="0"/>
        <v>1.35</v>
      </c>
      <c r="N29" s="523">
        <f t="shared" si="1"/>
        <v>-1.35</v>
      </c>
      <c r="O29" s="529"/>
      <c r="P29" s="524">
        <f t="shared" si="2"/>
        <v>1.35</v>
      </c>
      <c r="Q29" s="525">
        <f t="shared" si="3"/>
        <v>-1</v>
      </c>
      <c r="R29" s="517">
        <f t="shared" si="4"/>
        <v>12.2445</v>
      </c>
      <c r="S29" s="669">
        <f t="shared" si="5"/>
        <v>1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2.4</v>
      </c>
      <c r="I30" s="511">
        <f>SUMIF('SAUCE USAGE'!$G$65:$G$99,C30,'SAUCE USAGE'!$I$65:$I$99)/1000</f>
        <v>0.4</v>
      </c>
      <c r="J30" s="527"/>
      <c r="K30" s="511">
        <f>SUMIF('SAUCE USAGE'!$G$12:$G$25,C30,'SAUCE USAGE'!$I$12:$I$25)/1000</f>
        <v>0</v>
      </c>
      <c r="L30" s="528"/>
      <c r="M30" s="523">
        <f t="shared" si="0"/>
        <v>2.8</v>
      </c>
      <c r="N30" s="523">
        <f t="shared" si="1"/>
        <v>-2.8</v>
      </c>
      <c r="O30" s="529"/>
      <c r="P30" s="524">
        <f t="shared" si="2"/>
        <v>2.8</v>
      </c>
      <c r="Q30" s="525">
        <f t="shared" si="3"/>
        <v>-1</v>
      </c>
      <c r="R30" s="517">
        <f t="shared" si="4"/>
        <v>5.2639999999999993</v>
      </c>
      <c r="S30" s="669">
        <f t="shared" ref="S30:S61" si="7">+P30/M30</f>
        <v>1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9" t="s">
        <v>635</v>
      </c>
      <c r="C32" s="750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132.7244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255.32</v>
      </c>
      <c r="I36" s="511">
        <f>SUMIF('SIDE ORDER &amp; FOC'!$Q$11:$Q$78,C36,'SIDE ORDER &amp; FOC'!$S$11:$S$78)</f>
        <v>56.1</v>
      </c>
      <c r="J36" s="536"/>
      <c r="K36" s="513">
        <v>5</v>
      </c>
      <c r="L36" s="513"/>
      <c r="M36" s="514">
        <f>SUM(H36:L36)</f>
        <v>316.42</v>
      </c>
      <c r="N36" s="514">
        <f>+F36+G36-M36</f>
        <v>-316.42</v>
      </c>
      <c r="O36" s="514"/>
      <c r="P36" s="515">
        <f>+O36-N36</f>
        <v>316.42</v>
      </c>
      <c r="Q36" s="516">
        <f t="shared" ref="Q36:Q50" si="8">IF(N36=0,"",P36/N36)</f>
        <v>-1</v>
      </c>
      <c r="R36" s="517">
        <f>+P36*D36</f>
        <v>1056.8427999999999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18</v>
      </c>
      <c r="I38" s="522">
        <f>SUMIF('SIDE ORDER &amp; FOC'!$Q$11:$Q$78,C38,'SIDE ORDER &amp; FOC'!$S$11:$S$78)</f>
        <v>84</v>
      </c>
      <c r="J38" s="540"/>
      <c r="K38" s="522"/>
      <c r="L38" s="522"/>
      <c r="M38" s="514">
        <f t="shared" ref="M38:M58" si="9">SUM(H38:L38)</f>
        <v>102</v>
      </c>
      <c r="N38" s="523">
        <f>+F38+G38-M38</f>
        <v>-102</v>
      </c>
      <c r="O38" s="523"/>
      <c r="P38" s="524">
        <f t="shared" ref="P38:P39" si="10">+O38-N38</f>
        <v>102</v>
      </c>
      <c r="Q38" s="525">
        <f t="shared" si="8"/>
        <v>-1</v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11</v>
      </c>
      <c r="I39" s="528">
        <f>SUMIF('SIDE ORDER &amp; FOC'!$Q$11:$Q$78,C39,'SIDE ORDER &amp; FOC'!$S$11:$S$78)</f>
        <v>1</v>
      </c>
      <c r="J39" s="543"/>
      <c r="K39" s="528">
        <v>4</v>
      </c>
      <c r="L39" s="528"/>
      <c r="M39" s="503">
        <f t="shared" si="9"/>
        <v>16</v>
      </c>
      <c r="N39" s="529">
        <f>+F39+G39-M39</f>
        <v>-16</v>
      </c>
      <c r="O39" s="529"/>
      <c r="P39" s="530">
        <f t="shared" si="10"/>
        <v>16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29</v>
      </c>
      <c r="I40" s="660">
        <f t="shared" si="11"/>
        <v>85</v>
      </c>
      <c r="J40" s="660"/>
      <c r="K40" s="660"/>
      <c r="L40" s="660"/>
      <c r="M40" s="660">
        <f t="shared" si="11"/>
        <v>118</v>
      </c>
      <c r="N40" s="660">
        <f t="shared" si="11"/>
        <v>-118</v>
      </c>
      <c r="O40" s="660">
        <f>SUM(O38:O39)</f>
        <v>0</v>
      </c>
      <c r="P40" s="660">
        <f>SUM(P38:P39)</f>
        <v>118</v>
      </c>
      <c r="Q40" s="661">
        <f t="shared" si="11"/>
        <v>-2</v>
      </c>
      <c r="R40" s="517">
        <f>+P40*D40</f>
        <v>138.06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74</v>
      </c>
      <c r="I42" s="522">
        <f>SUMIF('SIDE ORDER &amp; FOC'!$Q$11:$Q$78,C42,'SIDE ORDER &amp; FOC'!$S$11:$S$78)</f>
        <v>13</v>
      </c>
      <c r="J42" s="540"/>
      <c r="K42" s="522"/>
      <c r="L42" s="522"/>
      <c r="M42" s="514">
        <f t="shared" ref="M42" si="12">SUM(H42:L42)</f>
        <v>87</v>
      </c>
      <c r="N42" s="523">
        <f>+F42+G42-M42</f>
        <v>-87</v>
      </c>
      <c r="O42" s="523"/>
      <c r="P42" s="524">
        <f t="shared" ref="P42" si="13">+O42-N42</f>
        <v>87</v>
      </c>
      <c r="Q42" s="525">
        <f t="shared" si="8"/>
        <v>-1</v>
      </c>
      <c r="R42" s="517">
        <f>+P42*D42</f>
        <v>213.15</v>
      </c>
      <c r="S42" s="669">
        <f t="shared" si="7"/>
        <v>1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9" t="s">
        <v>635</v>
      </c>
      <c r="C44" s="750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1408.0527999999999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80</v>
      </c>
      <c r="J47" s="536"/>
      <c r="K47" s="513"/>
      <c r="L47" s="513"/>
      <c r="M47" s="514">
        <f t="shared" si="9"/>
        <v>80</v>
      </c>
      <c r="N47" s="514">
        <f>+F47+G47-M47</f>
        <v>-80</v>
      </c>
      <c r="O47" s="514"/>
      <c r="P47" s="515">
        <f t="shared" ref="P47:P50" si="14">+O47-N47</f>
        <v>80</v>
      </c>
      <c r="Q47" s="516">
        <f t="shared" si="8"/>
        <v>-1</v>
      </c>
      <c r="R47" s="517">
        <f>+P47*D47</f>
        <v>12.8</v>
      </c>
      <c r="S47" s="669">
        <f t="shared" si="7"/>
        <v>1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60</v>
      </c>
      <c r="J48" s="540"/>
      <c r="K48" s="522"/>
      <c r="L48" s="522"/>
      <c r="M48" s="514">
        <f t="shared" si="9"/>
        <v>60</v>
      </c>
      <c r="N48" s="523">
        <f>+F48+G48-M48</f>
        <v>-60</v>
      </c>
      <c r="O48" s="523"/>
      <c r="P48" s="524">
        <f t="shared" si="14"/>
        <v>60</v>
      </c>
      <c r="Q48" s="525">
        <f t="shared" si="8"/>
        <v>-1</v>
      </c>
      <c r="R48" s="517">
        <f>+P48*D48</f>
        <v>7.1999999999999993</v>
      </c>
      <c r="S48" s="669">
        <f t="shared" si="7"/>
        <v>1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80</v>
      </c>
      <c r="J49" s="540"/>
      <c r="K49" s="522"/>
      <c r="L49" s="522"/>
      <c r="M49" s="514">
        <f t="shared" si="9"/>
        <v>80</v>
      </c>
      <c r="N49" s="523">
        <f>+F49+G49-M49</f>
        <v>-80</v>
      </c>
      <c r="O49" s="523"/>
      <c r="P49" s="524">
        <f t="shared" si="14"/>
        <v>80</v>
      </c>
      <c r="Q49" s="525">
        <f t="shared" si="8"/>
        <v>-1</v>
      </c>
      <c r="R49" s="517">
        <f>+P49*D49</f>
        <v>4.8</v>
      </c>
      <c r="S49" s="669">
        <f t="shared" si="7"/>
        <v>1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1.2000000000000002</v>
      </c>
      <c r="J50" s="540"/>
      <c r="K50" s="522"/>
      <c r="L50" s="522"/>
      <c r="M50" s="514">
        <f t="shared" si="9"/>
        <v>1.2000000000000002</v>
      </c>
      <c r="N50" s="523">
        <f>+F50+G50-M50</f>
        <v>-1.2000000000000002</v>
      </c>
      <c r="O50" s="523"/>
      <c r="P50" s="524">
        <f t="shared" si="14"/>
        <v>1.2000000000000002</v>
      </c>
      <c r="Q50" s="525">
        <f t="shared" si="8"/>
        <v>-1</v>
      </c>
      <c r="R50" s="517">
        <f>+P50*D50</f>
        <v>9.4440000000000008</v>
      </c>
      <c r="S50" s="669">
        <f t="shared" si="7"/>
        <v>1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40</v>
      </c>
      <c r="I51" s="522">
        <f>SUMIF('SIDE ORDER &amp; FOC'!$Q$11:$Q$78,C51,'SIDE ORDER &amp; FOC'!$S$11:$S$78)</f>
        <v>64</v>
      </c>
      <c r="J51" s="540"/>
      <c r="K51" s="522"/>
      <c r="L51" s="522"/>
      <c r="M51" s="514">
        <f t="shared" si="9"/>
        <v>104</v>
      </c>
      <c r="N51" s="523">
        <f t="shared" ref="N51:N61" si="16">+F51+G51-M51</f>
        <v>-104</v>
      </c>
      <c r="O51" s="523"/>
      <c r="P51" s="524">
        <f t="shared" ref="P51:P58" si="17">+O51-N51</f>
        <v>104</v>
      </c>
      <c r="Q51" s="525">
        <f t="shared" ref="Q51:Q61" si="18">IF(N51=0,"",P51/N51)</f>
        <v>-1</v>
      </c>
      <c r="R51" s="517">
        <f t="shared" ref="R51:R61" si="19">+P51*D51</f>
        <v>27.04</v>
      </c>
      <c r="S51" s="669">
        <f t="shared" si="7"/>
        <v>1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16</v>
      </c>
      <c r="I52" s="580">
        <f>SUMIF('SIDE ORDER &amp; FOC'!$Q$11:$Q$78,C52,'SIDE ORDER &amp; FOC'!$S$11:$S$78)</f>
        <v>50</v>
      </c>
      <c r="J52" s="540"/>
      <c r="K52" s="522"/>
      <c r="L52" s="522"/>
      <c r="M52" s="514">
        <f t="shared" si="9"/>
        <v>66</v>
      </c>
      <c r="N52" s="523">
        <f t="shared" si="16"/>
        <v>-66</v>
      </c>
      <c r="O52" s="523"/>
      <c r="P52" s="524">
        <f t="shared" si="17"/>
        <v>66</v>
      </c>
      <c r="Q52" s="525">
        <f t="shared" si="18"/>
        <v>-1</v>
      </c>
      <c r="R52" s="517">
        <f t="shared" si="19"/>
        <v>15.180000000000001</v>
      </c>
      <c r="S52" s="669">
        <f t="shared" si="7"/>
        <v>1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36</v>
      </c>
      <c r="I53" s="522">
        <f>SUMIF('SIDE ORDER &amp; FOC'!$Q$11:$Q$78,C53,'SIDE ORDER &amp; FOC'!$S$11:$S$78)</f>
        <v>54</v>
      </c>
      <c r="J53" s="540"/>
      <c r="K53" s="522"/>
      <c r="L53" s="522"/>
      <c r="M53" s="514">
        <f t="shared" si="9"/>
        <v>90</v>
      </c>
      <c r="N53" s="523">
        <f t="shared" si="16"/>
        <v>-90</v>
      </c>
      <c r="O53" s="523"/>
      <c r="P53" s="524">
        <f t="shared" si="17"/>
        <v>90</v>
      </c>
      <c r="Q53" s="525">
        <f t="shared" si="18"/>
        <v>-1</v>
      </c>
      <c r="R53" s="517">
        <f t="shared" si="19"/>
        <v>58.5</v>
      </c>
      <c r="S53" s="669">
        <f t="shared" si="7"/>
        <v>1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0</v>
      </c>
      <c r="I54" s="522">
        <f>SUMIF('SIDE ORDER &amp; FOC'!$Q$11:$Q$78,C54,'SIDE ORDER &amp; FOC'!$S$11:$S$78)</f>
        <v>18</v>
      </c>
      <c r="J54" s="540"/>
      <c r="K54" s="522"/>
      <c r="L54" s="522"/>
      <c r="M54" s="514">
        <f t="shared" si="9"/>
        <v>18</v>
      </c>
      <c r="N54" s="523">
        <f t="shared" si="16"/>
        <v>-18</v>
      </c>
      <c r="O54" s="523"/>
      <c r="P54" s="524">
        <f t="shared" si="17"/>
        <v>18</v>
      </c>
      <c r="Q54" s="525">
        <f t="shared" si="18"/>
        <v>-1</v>
      </c>
      <c r="R54" s="517">
        <f t="shared" si="19"/>
        <v>4.32</v>
      </c>
      <c r="S54" s="669">
        <f t="shared" si="7"/>
        <v>1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30</v>
      </c>
      <c r="I55" s="522">
        <f>SUMIF('SIDE ORDER &amp; FOC'!$Q$11:$Q$78,C55,'SIDE ORDER &amp; FOC'!$S$11:$S$78)</f>
        <v>5</v>
      </c>
      <c r="J55" s="540"/>
      <c r="K55" s="522"/>
      <c r="L55" s="522"/>
      <c r="M55" s="514">
        <f t="shared" si="9"/>
        <v>35</v>
      </c>
      <c r="N55" s="523">
        <f t="shared" si="16"/>
        <v>-35</v>
      </c>
      <c r="O55" s="523"/>
      <c r="P55" s="524">
        <f t="shared" si="17"/>
        <v>35</v>
      </c>
      <c r="Q55" s="525">
        <f t="shared" si="18"/>
        <v>-1</v>
      </c>
      <c r="R55" s="517">
        <f t="shared" si="19"/>
        <v>3.5</v>
      </c>
      <c r="S55" s="669">
        <f t="shared" si="7"/>
        <v>1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0</v>
      </c>
      <c r="I56" s="522">
        <f>SUMIF('SIDE ORDER &amp; FOC'!$Q$11:$Q$78,C56,'SIDE ORDER &amp; FOC'!$S$11:$S$78)</f>
        <v>1</v>
      </c>
      <c r="J56" s="540"/>
      <c r="K56" s="522"/>
      <c r="L56" s="522"/>
      <c r="M56" s="514">
        <f t="shared" si="9"/>
        <v>1</v>
      </c>
      <c r="N56" s="523">
        <f t="shared" si="16"/>
        <v>-1</v>
      </c>
      <c r="O56" s="523"/>
      <c r="P56" s="524">
        <f t="shared" si="17"/>
        <v>1</v>
      </c>
      <c r="Q56" s="525">
        <f t="shared" si="18"/>
        <v>-1</v>
      </c>
      <c r="R56" s="517">
        <f t="shared" si="19"/>
        <v>1.96</v>
      </c>
      <c r="S56" s="669">
        <f t="shared" si="7"/>
        <v>1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2</v>
      </c>
      <c r="J57" s="540"/>
      <c r="K57" s="522"/>
      <c r="L57" s="522"/>
      <c r="M57" s="514">
        <f t="shared" si="9"/>
        <v>2</v>
      </c>
      <c r="N57" s="523">
        <f t="shared" si="16"/>
        <v>-2</v>
      </c>
      <c r="O57" s="523"/>
      <c r="P57" s="524">
        <f t="shared" si="17"/>
        <v>2</v>
      </c>
      <c r="Q57" s="525">
        <f t="shared" si="18"/>
        <v>-1</v>
      </c>
      <c r="R57" s="517">
        <f t="shared" si="19"/>
        <v>0.54</v>
      </c>
      <c r="S57" s="669">
        <f t="shared" si="7"/>
        <v>1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2</v>
      </c>
      <c r="J58" s="540"/>
      <c r="K58" s="522"/>
      <c r="L58" s="522"/>
      <c r="M58" s="514">
        <f t="shared" si="9"/>
        <v>2</v>
      </c>
      <c r="N58" s="523">
        <f t="shared" si="16"/>
        <v>-2</v>
      </c>
      <c r="O58" s="523"/>
      <c r="P58" s="524">
        <f t="shared" si="17"/>
        <v>2</v>
      </c>
      <c r="Q58" s="525">
        <f t="shared" si="18"/>
        <v>-1</v>
      </c>
      <c r="R58" s="517">
        <f t="shared" si="19"/>
        <v>0.66</v>
      </c>
      <c r="S58" s="669">
        <f t="shared" si="7"/>
        <v>1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2</v>
      </c>
      <c r="J59" s="540"/>
      <c r="K59" s="522"/>
      <c r="L59" s="522"/>
      <c r="M59" s="514">
        <f t="shared" ref="M59:M61" si="20">SUM(H59:L59)</f>
        <v>2</v>
      </c>
      <c r="N59" s="523">
        <f t="shared" si="16"/>
        <v>-2</v>
      </c>
      <c r="O59" s="523"/>
      <c r="P59" s="524">
        <f t="shared" ref="P59:P61" si="21">+O59-N59</f>
        <v>2</v>
      </c>
      <c r="Q59" s="579">
        <f t="shared" si="18"/>
        <v>-1</v>
      </c>
      <c r="R59" s="517">
        <f t="shared" si="19"/>
        <v>0.34</v>
      </c>
      <c r="S59" s="669">
        <f t="shared" si="7"/>
        <v>1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8</v>
      </c>
      <c r="I60" s="522">
        <f>SUMIF('SIDE ORDER &amp; FOC'!$Q$11:$Q$78,C60,'SIDE ORDER &amp; FOC'!$S$11:$S$78)</f>
        <v>80</v>
      </c>
      <c r="J60" s="540"/>
      <c r="K60" s="522"/>
      <c r="L60" s="522"/>
      <c r="M60" s="514">
        <f t="shared" si="20"/>
        <v>88</v>
      </c>
      <c r="N60" s="523">
        <f t="shared" si="16"/>
        <v>-88</v>
      </c>
      <c r="O60" s="523"/>
      <c r="P60" s="524">
        <f t="shared" si="21"/>
        <v>88</v>
      </c>
      <c r="Q60" s="525">
        <f t="shared" si="18"/>
        <v>-1</v>
      </c>
      <c r="R60" s="517">
        <f t="shared" si="19"/>
        <v>23.76</v>
      </c>
      <c r="S60" s="669">
        <f t="shared" si="7"/>
        <v>1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35</v>
      </c>
      <c r="I61" s="522">
        <f>SUMIF('SIDE ORDER &amp; FOC'!$Q$11:$Q$78,C61,'SIDE ORDER &amp; FOC'!$S$11:$S$78)</f>
        <v>49</v>
      </c>
      <c r="J61" s="540"/>
      <c r="K61" s="522"/>
      <c r="L61" s="522"/>
      <c r="M61" s="514">
        <f t="shared" si="20"/>
        <v>84</v>
      </c>
      <c r="N61" s="523">
        <f t="shared" si="16"/>
        <v>-84</v>
      </c>
      <c r="O61" s="523"/>
      <c r="P61" s="524">
        <f t="shared" si="21"/>
        <v>84</v>
      </c>
      <c r="Q61" s="525">
        <f t="shared" si="18"/>
        <v>-1</v>
      </c>
      <c r="R61" s="517">
        <f t="shared" si="19"/>
        <v>37.800000000000004</v>
      </c>
      <c r="S61" s="669">
        <f t="shared" si="7"/>
        <v>1</v>
      </c>
    </row>
    <row r="62" spans="2:19" s="518" customFormat="1" ht="23.25" customHeight="1" thickBot="1">
      <c r="B62" s="749" t="s">
        <v>635</v>
      </c>
      <c r="C62" s="750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207.84399999999999</v>
      </c>
      <c r="S62" s="665"/>
    </row>
    <row r="63" spans="2:19">
      <c r="B63" s="544"/>
      <c r="C63" s="545"/>
    </row>
    <row r="65" spans="1:17" ht="16.5" thickBot="1">
      <c r="B65" s="753" t="s">
        <v>653</v>
      </c>
      <c r="C65" s="753"/>
      <c r="D65" s="753"/>
      <c r="E65" s="753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132.7244</v>
      </c>
      <c r="H68" s="699">
        <f>(+G68-F68)/F68</f>
        <v>-0.6664377984418195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1408.0527999999999</v>
      </c>
      <c r="H69" s="699">
        <f t="shared" ref="H69:H70" si="22">(+G69-F69)/F69</f>
        <v>0.91287298945296558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207.84399999999999</v>
      </c>
      <c r="H70" s="699">
        <f t="shared" si="22"/>
        <v>-18.810111396743785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6" t="s">
        <v>635</v>
      </c>
      <c r="C72" s="747"/>
      <c r="D72" s="747"/>
      <c r="E72" s="748"/>
      <c r="F72" s="706">
        <f>SUM(F68:F70)</f>
        <v>1122.3232</v>
      </c>
      <c r="G72" s="706">
        <f>SUM(G68:G70)</f>
        <v>1748.6212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5.49</v>
      </c>
      <c r="H79" s="699">
        <f t="shared" ref="H79:H86" si="25">(+G79-F79)/F79</f>
        <v>-0.85736554949337485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0.77</v>
      </c>
      <c r="H80" s="699">
        <f t="shared" si="25"/>
        <v>-0.83582089552238803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3.75</v>
      </c>
      <c r="H81" s="699">
        <f t="shared" si="25"/>
        <v>-0.89448508722566122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0.99</v>
      </c>
      <c r="H82" s="705">
        <f>(+G82-F82)/F82</f>
        <v>-0.86585365853658536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2.48</v>
      </c>
      <c r="H83" s="664">
        <f t="shared" si="25"/>
        <v>-0.88030888030888033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5.92</v>
      </c>
      <c r="H84" s="664">
        <f t="shared" si="25"/>
        <v>-0.85247944181410418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1.35</v>
      </c>
      <c r="H85" s="664">
        <f t="shared" si="25"/>
        <v>-0.85483870967741937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2.8</v>
      </c>
      <c r="H86" s="718">
        <f t="shared" si="25"/>
        <v>-0.84444444444444444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S18:S19"/>
    <mergeCell ref="B65:E65"/>
    <mergeCell ref="B62:C62"/>
    <mergeCell ref="D7:E7"/>
    <mergeCell ref="D10:E10"/>
    <mergeCell ref="B72:E72"/>
    <mergeCell ref="B32:C32"/>
    <mergeCell ref="B44:C44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23</v>
      </c>
      <c r="E10" s="58">
        <f ca="1">+D10*C10</f>
        <v>75.67</v>
      </c>
      <c r="F10" s="46"/>
      <c r="G10" s="625"/>
      <c r="H10" s="626" t="s">
        <v>53</v>
      </c>
      <c r="I10" s="627">
        <v>0.66</v>
      </c>
      <c r="J10" s="128">
        <f>+I10*D10</f>
        <v>15.180000000000001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24</v>
      </c>
      <c r="E11" s="58">
        <f t="shared" ref="E11:E45" ca="1" si="0">+D11*C11</f>
        <v>72.48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15.84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7</v>
      </c>
      <c r="E12" s="58">
        <f t="shared" ca="1" si="0"/>
        <v>24.150000000000002</v>
      </c>
      <c r="F12" s="46"/>
      <c r="G12" s="625"/>
      <c r="H12" s="626" t="s">
        <v>53</v>
      </c>
      <c r="I12" s="627">
        <v>0.66</v>
      </c>
      <c r="J12" s="128">
        <f t="shared" si="1"/>
        <v>4.62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12</v>
      </c>
      <c r="E13" s="58">
        <f t="shared" ca="1" si="0"/>
        <v>41.400000000000006</v>
      </c>
      <c r="F13" s="46"/>
      <c r="G13" s="625"/>
      <c r="H13" s="626" t="s">
        <v>53</v>
      </c>
      <c r="I13" s="627">
        <v>0.66</v>
      </c>
      <c r="J13" s="128">
        <f t="shared" si="1"/>
        <v>7.92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36</v>
      </c>
      <c r="E14" s="58">
        <f t="shared" ca="1" si="0"/>
        <v>119.52</v>
      </c>
      <c r="F14" s="46"/>
      <c r="G14" s="625"/>
      <c r="H14" s="626" t="s">
        <v>53</v>
      </c>
      <c r="I14" s="627">
        <v>0.66</v>
      </c>
      <c r="J14" s="128">
        <f t="shared" si="1"/>
        <v>23.76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19</v>
      </c>
      <c r="E15" s="58">
        <f t="shared" ca="1" si="0"/>
        <v>60.040000000000006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17</v>
      </c>
      <c r="E16" s="58">
        <f t="shared" ca="1" si="0"/>
        <v>40.97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3</v>
      </c>
      <c r="E17" s="58">
        <f t="shared" ca="1" si="0"/>
        <v>8.3999999999999986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9</v>
      </c>
      <c r="E18" s="58">
        <f t="shared" ca="1" si="0"/>
        <v>18.72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8</v>
      </c>
      <c r="E19" s="58">
        <f t="shared" ca="1" si="0"/>
        <v>18.559999999999999</v>
      </c>
      <c r="F19" s="46"/>
      <c r="G19" s="625"/>
      <c r="H19" s="626" t="s">
        <v>58</v>
      </c>
      <c r="I19" s="627">
        <v>1.5</v>
      </c>
      <c r="J19" s="128">
        <f>+I19*D19</f>
        <v>12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6</v>
      </c>
      <c r="E20" s="58">
        <f t="shared" ca="1" si="0"/>
        <v>9.6000000000000014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11</v>
      </c>
      <c r="E21" s="58">
        <f t="shared" ca="1" si="0"/>
        <v>39.160000000000004</v>
      </c>
      <c r="F21" s="46"/>
      <c r="G21" s="625"/>
      <c r="H21" s="626" t="s">
        <v>284</v>
      </c>
      <c r="I21" s="627">
        <v>1</v>
      </c>
      <c r="J21" s="128">
        <f>+I21*D21</f>
        <v>11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13</v>
      </c>
      <c r="E22" s="58">
        <f t="shared" ca="1" si="0"/>
        <v>41.08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6</v>
      </c>
      <c r="E23" s="58">
        <f t="shared" ca="1" si="0"/>
        <v>15.54</v>
      </c>
      <c r="F23" s="46"/>
      <c r="G23" s="625"/>
      <c r="H23" s="626" t="s">
        <v>54</v>
      </c>
      <c r="I23" s="627">
        <v>5</v>
      </c>
      <c r="J23" s="128">
        <f>+I23*D23</f>
        <v>30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10</v>
      </c>
      <c r="E24" s="58">
        <f t="shared" ca="1" si="0"/>
        <v>47.1</v>
      </c>
      <c r="F24" s="46"/>
      <c r="G24" s="625"/>
      <c r="H24" s="626" t="s">
        <v>53</v>
      </c>
      <c r="I24" s="627">
        <v>1</v>
      </c>
      <c r="J24" s="128">
        <f>+I24*D24</f>
        <v>10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52</v>
      </c>
      <c r="E25" s="58">
        <f t="shared" ca="1" si="0"/>
        <v>229.32</v>
      </c>
      <c r="F25" s="46"/>
      <c r="G25" s="625"/>
      <c r="H25" s="626" t="s">
        <v>53</v>
      </c>
      <c r="I25" s="627">
        <v>1</v>
      </c>
      <c r="J25" s="128">
        <f t="shared" si="3"/>
        <v>52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10</v>
      </c>
      <c r="E26" s="58">
        <f t="shared" ca="1" si="0"/>
        <v>44.3</v>
      </c>
      <c r="F26" s="46"/>
      <c r="G26" s="625"/>
      <c r="H26" s="626" t="s">
        <v>53</v>
      </c>
      <c r="I26" s="627">
        <v>1</v>
      </c>
      <c r="J26" s="128">
        <f t="shared" si="3"/>
        <v>10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56</v>
      </c>
      <c r="E27" s="58">
        <f t="shared" ca="1" si="0"/>
        <v>266</v>
      </c>
      <c r="F27" s="46"/>
      <c r="G27" s="625"/>
      <c r="H27" s="626" t="s">
        <v>53</v>
      </c>
      <c r="I27" s="627">
        <v>1</v>
      </c>
      <c r="J27" s="128">
        <f>+I27*D27</f>
        <v>56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48</v>
      </c>
      <c r="E28" s="58">
        <f t="shared" ca="1" si="0"/>
        <v>287.04000000000002</v>
      </c>
      <c r="F28" s="46"/>
      <c r="G28" s="625"/>
      <c r="H28" s="626" t="s">
        <v>53</v>
      </c>
      <c r="I28" s="627">
        <v>1</v>
      </c>
      <c r="J28" s="128">
        <f t="shared" si="3"/>
        <v>48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74</v>
      </c>
      <c r="E29" s="58">
        <f t="shared" ca="1" si="0"/>
        <v>317.45999999999998</v>
      </c>
      <c r="F29" s="46"/>
      <c r="G29" s="625"/>
      <c r="H29" s="626" t="s">
        <v>285</v>
      </c>
      <c r="I29" s="627">
        <v>1</v>
      </c>
      <c r="J29" s="128">
        <f>+I29*D29</f>
        <v>74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23</v>
      </c>
      <c r="E30" s="58">
        <f t="shared" ca="1" si="0"/>
        <v>48.300000000000004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12</v>
      </c>
      <c r="E31" s="58">
        <f t="shared" ca="1" si="0"/>
        <v>59.28</v>
      </c>
      <c r="F31" s="46"/>
      <c r="G31" s="625"/>
      <c r="H31" s="626" t="s">
        <v>53</v>
      </c>
      <c r="I31" s="627">
        <v>1</v>
      </c>
      <c r="J31" s="128">
        <f>+I31*D31</f>
        <v>12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3</v>
      </c>
      <c r="E35" s="58">
        <f t="shared" ca="1" si="0"/>
        <v>5.28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3</v>
      </c>
      <c r="E36" s="58">
        <f t="shared" ca="1" si="0"/>
        <v>6.4499999999999993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0</v>
      </c>
      <c r="E37" s="58">
        <f t="shared" ca="1" si="0"/>
        <v>0</v>
      </c>
      <c r="F37" s="46"/>
      <c r="G37" s="625"/>
      <c r="H37" s="626" t="s">
        <v>288</v>
      </c>
      <c r="I37" s="627">
        <v>6</v>
      </c>
      <c r="J37" s="128">
        <f>+I37*D37</f>
        <v>0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0</v>
      </c>
      <c r="E38" s="58">
        <f t="shared" ca="1" si="0"/>
        <v>0</v>
      </c>
      <c r="F38" s="46"/>
      <c r="G38" s="625"/>
      <c r="H38" s="626" t="s">
        <v>289</v>
      </c>
      <c r="I38" s="627">
        <v>1</v>
      </c>
      <c r="J38" s="128">
        <f>+I38*D38</f>
        <v>0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1</v>
      </c>
      <c r="E39" s="58">
        <f t="shared" ca="1" si="0"/>
        <v>2.67</v>
      </c>
      <c r="F39" s="46"/>
      <c r="G39" s="625"/>
      <c r="H39" s="626" t="s">
        <v>55</v>
      </c>
      <c r="I39" s="627">
        <v>8</v>
      </c>
      <c r="J39" s="128">
        <f t="shared" si="5"/>
        <v>8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1</v>
      </c>
      <c r="E40" s="58">
        <f t="shared" ca="1" si="0"/>
        <v>1.24</v>
      </c>
      <c r="F40" s="46"/>
      <c r="G40" s="625"/>
      <c r="H40" s="626" t="s">
        <v>58</v>
      </c>
      <c r="I40" s="627">
        <v>4</v>
      </c>
      <c r="J40" s="128">
        <f t="shared" si="5"/>
        <v>4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6</v>
      </c>
      <c r="E41" s="58">
        <f t="shared" ca="1" si="0"/>
        <v>27</v>
      </c>
      <c r="F41" s="46"/>
      <c r="G41" s="625"/>
      <c r="H41" s="626" t="s">
        <v>290</v>
      </c>
      <c r="I41" s="627">
        <v>6</v>
      </c>
      <c r="J41" s="128">
        <f t="shared" si="5"/>
        <v>36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5</v>
      </c>
      <c r="E42" s="58">
        <f t="shared" ca="1" si="0"/>
        <v>12.15</v>
      </c>
      <c r="F42" s="46"/>
      <c r="G42" s="625"/>
      <c r="H42" s="626" t="s">
        <v>56</v>
      </c>
      <c r="I42" s="627">
        <v>8</v>
      </c>
      <c r="J42" s="128">
        <f>+I42*D42</f>
        <v>40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6</v>
      </c>
      <c r="E43" s="58">
        <f t="shared" ca="1" si="0"/>
        <v>23.82</v>
      </c>
      <c r="F43" s="46"/>
      <c r="G43" s="625"/>
      <c r="H43" s="626" t="s">
        <v>291</v>
      </c>
      <c r="I43" s="627">
        <v>3</v>
      </c>
      <c r="J43" s="128">
        <f>+I43*D43</f>
        <v>18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1</v>
      </c>
      <c r="E44" s="58">
        <f t="shared" ca="1" si="0"/>
        <v>2.1800000000000002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5</v>
      </c>
      <c r="E45" s="58">
        <f t="shared" ca="1" si="0"/>
        <v>18.05</v>
      </c>
      <c r="F45" s="46"/>
      <c r="G45" s="625"/>
      <c r="H45" s="626" t="s">
        <v>305</v>
      </c>
      <c r="I45" s="627">
        <v>7</v>
      </c>
      <c r="J45" s="128">
        <f>+I45*D45</f>
        <v>35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510</v>
      </c>
      <c r="E47" s="145">
        <f ca="1">SUM(E10:E46)</f>
        <v>1982.93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255.32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59" t="s">
        <v>44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63" t="s">
        <v>60</v>
      </c>
      <c r="E7" s="763"/>
      <c r="F7" s="163"/>
      <c r="G7" s="763" t="s">
        <v>61</v>
      </c>
      <c r="H7" s="763"/>
      <c r="I7" s="763" t="s">
        <v>292</v>
      </c>
      <c r="J7" s="763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4" t="s">
        <v>45</v>
      </c>
      <c r="E8" s="775"/>
      <c r="F8" s="171"/>
      <c r="G8" s="774" t="s">
        <v>41</v>
      </c>
      <c r="H8" s="775"/>
      <c r="I8" s="774" t="s">
        <v>46</v>
      </c>
      <c r="J8" s="775"/>
      <c r="K8" s="172"/>
      <c r="L8" s="761" t="s">
        <v>47</v>
      </c>
      <c r="M8" s="762"/>
      <c r="N8" s="772" t="s">
        <v>48</v>
      </c>
      <c r="O8" s="773"/>
      <c r="Q8" s="769" t="s">
        <v>49</v>
      </c>
      <c r="R8" s="770"/>
      <c r="S8" s="771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3</v>
      </c>
      <c r="E11" s="56">
        <f>D11*C11</f>
        <v>3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3</v>
      </c>
      <c r="J11" s="195">
        <f t="shared" ref="J11:J34" si="2">+I11*C11</f>
        <v>3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1.5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2</v>
      </c>
      <c r="E12" s="56">
        <f t="shared" ref="E12:E34" si="5">D12*C12</f>
        <v>3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2</v>
      </c>
      <c r="J12" s="195">
        <f t="shared" si="2"/>
        <v>3</v>
      </c>
      <c r="K12" s="146"/>
      <c r="L12" s="197">
        <f ca="1">SUMIF(DATABASE!$E$3:$E$65,'SIDE ORDER &amp; FOC'!B12,DATABASE!$F$3:$F$49)</f>
        <v>0.34</v>
      </c>
      <c r="M12" s="198">
        <f t="shared" ca="1" si="3"/>
        <v>0.68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8</v>
      </c>
      <c r="E13" s="56">
        <f t="shared" si="5"/>
        <v>79.2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8</v>
      </c>
      <c r="J13" s="195">
        <f t="shared" si="2"/>
        <v>79.2</v>
      </c>
      <c r="K13" s="146"/>
      <c r="L13" s="197">
        <f ca="1">SUMIF(DATABASE!$E$3:$E$65,'SIDE ORDER &amp; FOC'!B13,DATABASE!$F$3:$F$49)</f>
        <v>3.29</v>
      </c>
      <c r="M13" s="198">
        <f t="shared" ca="1" si="3"/>
        <v>26.32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5.28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7</v>
      </c>
      <c r="E14" s="56">
        <f t="shared" si="5"/>
        <v>69.3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7</v>
      </c>
      <c r="J14" s="195">
        <f t="shared" si="2"/>
        <v>69.3</v>
      </c>
      <c r="K14" s="146"/>
      <c r="L14" s="197">
        <f ca="1">SUMIF(DATABASE!$E$3:$E$65,'SIDE ORDER &amp; FOC'!B14,DATABASE!$F$3:$F$49)</f>
        <v>3.02</v>
      </c>
      <c r="M14" s="198">
        <f t="shared" ca="1" si="3"/>
        <v>21.14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4.62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2</v>
      </c>
      <c r="E15" s="642">
        <f t="shared" si="5"/>
        <v>19.8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1.32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2</v>
      </c>
      <c r="E16" s="56">
        <f t="shared" si="5"/>
        <v>19.8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2</v>
      </c>
      <c r="J16" s="195">
        <f t="shared" si="2"/>
        <v>19.8</v>
      </c>
      <c r="K16" s="146"/>
      <c r="L16" s="197">
        <f ca="1">SUMIF(DATABASE!$E$3:$E$65,'SIDE ORDER &amp; FOC'!B16,DATABASE!$F$3:$F$49)</f>
        <v>3.45</v>
      </c>
      <c r="M16" s="198">
        <f t="shared" ca="1" si="3"/>
        <v>6.9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1.32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16</v>
      </c>
      <c r="E17" s="56">
        <f t="shared" si="5"/>
        <v>158.4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16</v>
      </c>
      <c r="J17" s="195">
        <f t="shared" si="2"/>
        <v>158.4</v>
      </c>
      <c r="K17" s="146"/>
      <c r="L17" s="197">
        <f ca="1">SUMIF(DATABASE!$E$3:$E$65,'SIDE ORDER &amp; FOC'!B17,DATABASE!$F$3:$F$49)</f>
        <v>3.32</v>
      </c>
      <c r="M17" s="198">
        <f t="shared" ca="1" si="3"/>
        <v>53.12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10.56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1</v>
      </c>
      <c r="E18" s="56">
        <f t="shared" si="5"/>
        <v>9.9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1</v>
      </c>
      <c r="J18" s="195">
        <f t="shared" si="2"/>
        <v>9.9</v>
      </c>
      <c r="K18" s="146"/>
      <c r="L18" s="197">
        <f ca="1">SUMIF(DATABASE!$E$3:$E$65,'SIDE ORDER &amp; FOC'!B18,DATABASE!$F$3:$F$49)</f>
        <v>3.16</v>
      </c>
      <c r="M18" s="198">
        <f t="shared" ca="1" si="3"/>
        <v>3.16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8</v>
      </c>
      <c r="E19" s="56">
        <f t="shared" si="5"/>
        <v>79.2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8</v>
      </c>
      <c r="J19" s="195">
        <f t="shared" si="2"/>
        <v>79.2</v>
      </c>
      <c r="K19" s="146"/>
      <c r="L19" s="197">
        <f ca="1">SUMIF(DATABASE!$E$3:$E$65,'SIDE ORDER &amp; FOC'!B19,DATABASE!$F$3:$F$49)</f>
        <v>2.41</v>
      </c>
      <c r="M19" s="198">
        <f t="shared" ca="1" si="3"/>
        <v>19.28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0</v>
      </c>
      <c r="E20" s="642">
        <f t="shared" si="5"/>
        <v>0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2</v>
      </c>
      <c r="E21" s="642">
        <f t="shared" si="5"/>
        <v>19.8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4</v>
      </c>
      <c r="E22" s="56">
        <f t="shared" si="5"/>
        <v>39.6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4</v>
      </c>
      <c r="J22" s="195">
        <f t="shared" si="2"/>
        <v>39.6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9.2799999999999994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6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1</v>
      </c>
      <c r="E23" s="642">
        <f t="shared" si="5"/>
        <v>9.9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1</v>
      </c>
      <c r="E24" s="642">
        <f t="shared" si="5"/>
        <v>9.9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1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2</v>
      </c>
      <c r="E25" s="56">
        <f t="shared" si="5"/>
        <v>19.8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2</v>
      </c>
      <c r="J25" s="195">
        <f t="shared" si="2"/>
        <v>19.8</v>
      </c>
      <c r="K25" s="146"/>
      <c r="L25" s="197">
        <f ca="1">SUMIF(DATABASE!$E$3:$E$65,'SIDE ORDER &amp; FOC'!B25,DATABASE!$F$3:$F$49)</f>
        <v>3.16</v>
      </c>
      <c r="M25" s="198">
        <f t="shared" ca="1" si="3"/>
        <v>6.32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1</v>
      </c>
      <c r="E26" s="56">
        <f t="shared" si="5"/>
        <v>9.9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1</v>
      </c>
      <c r="J26" s="195">
        <f t="shared" si="2"/>
        <v>9.9</v>
      </c>
      <c r="K26" s="146"/>
      <c r="L26" s="197">
        <f ca="1">SUMIF(DATABASE!$E$3:$E$65,'SIDE ORDER &amp; FOC'!B26,DATABASE!$F$3:$F$49)</f>
        <v>2.59</v>
      </c>
      <c r="M26" s="198">
        <f t="shared" ca="1" si="3"/>
        <v>2.59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5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6</v>
      </c>
      <c r="E27" s="56">
        <f t="shared" si="5"/>
        <v>59.400000000000006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6</v>
      </c>
      <c r="J27" s="195">
        <f t="shared" si="2"/>
        <v>59.400000000000006</v>
      </c>
      <c r="K27" s="146"/>
      <c r="L27" s="197">
        <f ca="1">SUMIF(DATABASE!$E$3:$E$65,'SIDE ORDER &amp; FOC'!B27,DATABASE!$F$3:$F$49)</f>
        <v>4.71</v>
      </c>
      <c r="M27" s="198">
        <f t="shared" ca="1" si="3"/>
        <v>28.259999999999998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6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9</v>
      </c>
      <c r="E28" s="644">
        <f t="shared" si="5"/>
        <v>116.10000000000001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9</v>
      </c>
      <c r="J28" s="195">
        <f t="shared" si="2"/>
        <v>116.10000000000001</v>
      </c>
      <c r="K28" s="146"/>
      <c r="L28" s="197">
        <f ca="1">SUMIF(DATABASE!$E$3:$E$65,'SIDE ORDER &amp; FOC'!B28,DATABASE!$F$3:$F$49)</f>
        <v>4.41</v>
      </c>
      <c r="M28" s="198">
        <f t="shared" ca="1" si="3"/>
        <v>39.69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9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1</v>
      </c>
      <c r="E29" s="644">
        <f t="shared" si="5"/>
        <v>12.9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1</v>
      </c>
      <c r="J29" s="195">
        <f t="shared" si="2"/>
        <v>12.9</v>
      </c>
      <c r="K29" s="146"/>
      <c r="L29" s="197">
        <f ca="1">SUMIF(DATABASE!$E$3:$E$65,'SIDE ORDER &amp; FOC'!B29,DATABASE!$F$3:$F$49)</f>
        <v>4.43</v>
      </c>
      <c r="M29" s="198">
        <f t="shared" ca="1" si="3"/>
        <v>4.43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1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8</v>
      </c>
      <c r="E30" s="644">
        <f t="shared" si="5"/>
        <v>103.2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8</v>
      </c>
      <c r="J30" s="195">
        <f t="shared" si="2"/>
        <v>103.2</v>
      </c>
      <c r="K30" s="146"/>
      <c r="L30" s="197">
        <f ca="1">SUMIF(DATABASE!$E$3:$E$65,'SIDE ORDER &amp; FOC'!B30,DATABASE!$F$3:$F$49)</f>
        <v>4.75</v>
      </c>
      <c r="M30" s="198">
        <f t="shared" ca="1" si="3"/>
        <v>38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8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3</v>
      </c>
      <c r="E31" s="56">
        <f t="shared" si="5"/>
        <v>38.700000000000003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1</v>
      </c>
      <c r="J31" s="195">
        <f t="shared" si="2"/>
        <v>12.9</v>
      </c>
      <c r="K31" s="146"/>
      <c r="L31" s="197">
        <f ca="1">SUMIF(DATABASE!$E$3:$E$65,'SIDE ORDER &amp; FOC'!B31,DATABASE!$F$3:$F$49)</f>
        <v>5.98</v>
      </c>
      <c r="M31" s="198">
        <f t="shared" ca="1" si="3"/>
        <v>5.98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3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13</v>
      </c>
      <c r="E32" s="56">
        <f t="shared" si="5"/>
        <v>167.70000000000002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12</v>
      </c>
      <c r="J32" s="195">
        <f t="shared" si="2"/>
        <v>154.80000000000001</v>
      </c>
      <c r="K32" s="146"/>
      <c r="L32" s="197">
        <f ca="1">SUMIF(DATABASE!$E$3:$E$65,'SIDE ORDER &amp; FOC'!B32,DATABASE!$F$3:$F$49)</f>
        <v>4.29</v>
      </c>
      <c r="M32" s="198">
        <f t="shared" ca="1" si="3"/>
        <v>51.480000000000004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13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2</v>
      </c>
      <c r="E33" s="56">
        <f t="shared" si="5"/>
        <v>25.8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2</v>
      </c>
      <c r="J33" s="195">
        <f t="shared" si="2"/>
        <v>25.8</v>
      </c>
      <c r="K33" s="146"/>
      <c r="L33" s="197">
        <f ca="1">SUMIF(DATABASE!$E$3:$E$65,'SIDE ORDER &amp; FOC'!B33,DATABASE!$F$3:$F$49)</f>
        <v>2.1</v>
      </c>
      <c r="M33" s="198">
        <f t="shared" ca="1" si="3"/>
        <v>4.2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6</v>
      </c>
      <c r="E34" s="56">
        <f t="shared" si="5"/>
        <v>77.400000000000006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6</v>
      </c>
      <c r="J34" s="195">
        <f t="shared" si="2"/>
        <v>77.400000000000006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29.64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6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6</v>
      </c>
      <c r="E38" s="56">
        <f t="shared" ref="E38:E49" si="9">D38*C38</f>
        <v>35.400000000000006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6</v>
      </c>
      <c r="J38" s="195">
        <f t="shared" ref="J38:J49" si="12">+I38*C38</f>
        <v>35.400000000000006</v>
      </c>
      <c r="K38" s="146"/>
      <c r="L38" s="197">
        <f ca="1">SUMIF(DATABASE!$E$3:$E$65,'SIDE ORDER &amp; FOC'!B38,DATABASE!$F$3:$F$49)</f>
        <v>1.76</v>
      </c>
      <c r="M38" s="198">
        <f t="shared" ca="1" si="3"/>
        <v>10.56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1</v>
      </c>
      <c r="E39" s="56">
        <f t="shared" si="9"/>
        <v>5.9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1</v>
      </c>
      <c r="J39" s="195">
        <f>+I39*C39</f>
        <v>5.9</v>
      </c>
      <c r="K39" s="146"/>
      <c r="L39" s="197">
        <f ca="1">SUMIF(DATABASE!$E$3:$E$65,'SIDE ORDER &amp; FOC'!B39,DATABASE!$F$3:$F$49)</f>
        <v>2.15</v>
      </c>
      <c r="M39" s="198">
        <f t="shared" ca="1" si="3"/>
        <v>2.15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1</v>
      </c>
      <c r="E40" s="56">
        <f t="shared" si="9"/>
        <v>5.9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1</v>
      </c>
      <c r="J40" s="195">
        <f t="shared" si="12"/>
        <v>5.9</v>
      </c>
      <c r="K40" s="146"/>
      <c r="L40" s="197">
        <f ca="1">SUMIF(DATABASE!$E$3:$E$65,'SIDE ORDER &amp; FOC'!B40,DATABASE!$F$3:$F$49)</f>
        <v>1.56</v>
      </c>
      <c r="M40" s="198">
        <f t="shared" ca="1" si="3"/>
        <v>1.56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6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1</v>
      </c>
      <c r="E42" s="56">
        <f t="shared" si="9"/>
        <v>5.9</v>
      </c>
      <c r="F42" s="90"/>
      <c r="G42" s="196">
        <f>+'DAILY FOC'!BO40</f>
        <v>0</v>
      </c>
      <c r="H42" s="56">
        <f>G42*C42</f>
        <v>0</v>
      </c>
      <c r="I42" s="89">
        <f t="shared" si="11"/>
        <v>1</v>
      </c>
      <c r="J42" s="195">
        <f>+I42*C42</f>
        <v>5.9</v>
      </c>
      <c r="K42" s="146"/>
      <c r="L42" s="197">
        <f ca="1">SUMIF(DATABASE!$E$3:$E$65,'SIDE ORDER &amp; FOC'!B42,DATABASE!$F$3:$F$49)</f>
        <v>2.67</v>
      </c>
      <c r="M42" s="198">
        <f t="shared" ca="1" si="3"/>
        <v>2.67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8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0</v>
      </c>
      <c r="E43" s="56">
        <f t="shared" si="9"/>
        <v>0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0</v>
      </c>
      <c r="J43" s="195">
        <f t="shared" si="12"/>
        <v>0</v>
      </c>
      <c r="K43" s="146"/>
      <c r="L43" s="197">
        <f ca="1">SUMIF(DATABASE!$E$3:$E$65,'SIDE ORDER &amp; FOC'!B43,DATABASE!$F$3:$F$49)</f>
        <v>1.24</v>
      </c>
      <c r="M43" s="198">
        <f t="shared" ca="1" si="3"/>
        <v>0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0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0</v>
      </c>
      <c r="E45" s="56">
        <f t="shared" si="9"/>
        <v>0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0</v>
      </c>
      <c r="J45" s="195">
        <f t="shared" si="12"/>
        <v>0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0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0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7</v>
      </c>
      <c r="E46" s="56">
        <f t="shared" si="9"/>
        <v>55.300000000000004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7</v>
      </c>
      <c r="J46" s="195">
        <f t="shared" si="12"/>
        <v>55.300000000000004</v>
      </c>
      <c r="K46" s="146"/>
      <c r="L46" s="197">
        <f ca="1">SUMIF(DATABASE!$E$3:$E$65,'SIDE ORDER &amp; FOC'!B46,DATABASE!$F$3:$F$49)</f>
        <v>3.97</v>
      </c>
      <c r="M46" s="198">
        <f t="shared" ca="1" si="3"/>
        <v>27.790000000000003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21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1</v>
      </c>
      <c r="E47" s="56">
        <f t="shared" si="9"/>
        <v>7.9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1</v>
      </c>
      <c r="J47" s="195">
        <f t="shared" si="12"/>
        <v>7.9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2.1800000000000002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1</v>
      </c>
      <c r="E48" s="56">
        <f t="shared" si="9"/>
        <v>7.9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1</v>
      </c>
      <c r="J48" s="195">
        <f t="shared" si="12"/>
        <v>7.9</v>
      </c>
      <c r="K48" s="146"/>
      <c r="L48" s="197">
        <f ca="1">SUMIF(DATABASE!$E$3:$E$65,'SIDE ORDER &amp; FOC'!B48,DATABASE!$F$3:$F$49)</f>
        <v>3.61</v>
      </c>
      <c r="M48" s="198">
        <f t="shared" ca="1" si="3"/>
        <v>3.61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7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1</v>
      </c>
      <c r="E51" s="56">
        <f>D51*C51</f>
        <v>4.95</v>
      </c>
      <c r="F51" s="90"/>
      <c r="G51" s="196"/>
      <c r="H51" s="56"/>
      <c r="I51" s="89">
        <f>+D51-G51</f>
        <v>1</v>
      </c>
      <c r="J51" s="195">
        <f>+I51*C51</f>
        <v>4.95</v>
      </c>
      <c r="K51" s="146"/>
      <c r="L51" s="197">
        <f ca="1">SUMIF(DATABASE!$E$3:$E$65,'SIDE ORDER &amp; FOC'!B51,DATABASE!$F$3:$F$49)</f>
        <v>2</v>
      </c>
      <c r="M51" s="198">
        <f ca="1">+L51*I51</f>
        <v>2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2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2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2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23</v>
      </c>
      <c r="E54" s="56">
        <f t="shared" ref="E54:E64" si="16">D54*C54</f>
        <v>113.85000000000001</v>
      </c>
      <c r="F54" s="90"/>
      <c r="G54" s="196"/>
      <c r="H54" s="56"/>
      <c r="I54" s="89">
        <f t="shared" ref="I54:I64" si="17">+D54-G54</f>
        <v>23</v>
      </c>
      <c r="J54" s="195">
        <f t="shared" ref="J54:J64" si="18">+I54*C54</f>
        <v>113.85000000000001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40.479999999999997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5</v>
      </c>
      <c r="E55" s="56">
        <f t="shared" si="16"/>
        <v>24.75</v>
      </c>
      <c r="F55" s="90"/>
      <c r="G55" s="196"/>
      <c r="H55" s="56"/>
      <c r="I55" s="89">
        <f t="shared" si="17"/>
        <v>5</v>
      </c>
      <c r="J55" s="195">
        <f t="shared" si="18"/>
        <v>24.75</v>
      </c>
      <c r="K55" s="146"/>
      <c r="L55" s="197">
        <f ca="1">SUMIF(DATABASE!$E$3:$E$65,'SIDE ORDER &amp; FOC'!B55,DATABASE!$F$3:$F$49)</f>
        <v>2.15</v>
      </c>
      <c r="M55" s="198">
        <f t="shared" ca="1" si="19"/>
        <v>10.75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2</v>
      </c>
      <c r="E56" s="56">
        <f t="shared" si="16"/>
        <v>9.9</v>
      </c>
      <c r="F56" s="90"/>
      <c r="G56" s="196"/>
      <c r="H56" s="56"/>
      <c r="I56" s="89">
        <f t="shared" si="17"/>
        <v>2</v>
      </c>
      <c r="J56" s="195">
        <f t="shared" si="18"/>
        <v>9.9</v>
      </c>
      <c r="K56" s="146"/>
      <c r="L56" s="197">
        <f ca="1">SUMIF(DATABASE!$E$3:$E$65,'SIDE ORDER &amp; FOC'!B56,DATABASE!$F$3:$F$49)</f>
        <v>1.56</v>
      </c>
      <c r="M56" s="198">
        <f t="shared" ca="1" si="19"/>
        <v>3.12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12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1</v>
      </c>
      <c r="E57" s="56">
        <f>D57*C57</f>
        <v>4.95</v>
      </c>
      <c r="F57" s="90"/>
      <c r="G57" s="196"/>
      <c r="H57" s="56"/>
      <c r="I57" s="89">
        <f>+D57-G57</f>
        <v>1</v>
      </c>
      <c r="J57" s="195">
        <f>+I57*C57</f>
        <v>4.95</v>
      </c>
      <c r="K57" s="146"/>
      <c r="L57" s="197">
        <f ca="1">SUMIF(DATABASE!$E$3:$E$65,'SIDE ORDER &amp; FOC'!B57,DATABASE!$F$3:$F$49)</f>
        <v>2.5</v>
      </c>
      <c r="M57" s="198">
        <f ca="1">+L57*I57</f>
        <v>2.5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1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9</v>
      </c>
      <c r="E58" s="56">
        <f t="shared" si="16"/>
        <v>44.550000000000004</v>
      </c>
      <c r="F58" s="90"/>
      <c r="G58" s="196"/>
      <c r="H58" s="56"/>
      <c r="I58" s="89">
        <f t="shared" si="17"/>
        <v>9</v>
      </c>
      <c r="J58" s="195">
        <f t="shared" si="18"/>
        <v>44.550000000000004</v>
      </c>
      <c r="K58" s="146"/>
      <c r="L58" s="197">
        <f ca="1">SUMIF(DATABASE!$E$3:$E$65,'SIDE ORDER &amp; FOC'!B58,DATABASE!$F$3:$F$49)</f>
        <v>2.5</v>
      </c>
      <c r="M58" s="198">
        <f t="shared" ca="1" si="19"/>
        <v>22.5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72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11</v>
      </c>
      <c r="E59" s="56">
        <f t="shared" si="16"/>
        <v>54.45</v>
      </c>
      <c r="F59" s="90"/>
      <c r="G59" s="196"/>
      <c r="H59" s="56"/>
      <c r="I59" s="89">
        <f t="shared" si="17"/>
        <v>11</v>
      </c>
      <c r="J59" s="195">
        <f t="shared" si="18"/>
        <v>54.45</v>
      </c>
      <c r="K59" s="146"/>
      <c r="L59" s="197">
        <f ca="1">SUMIF(DATABASE!$E$3:$E$65,'SIDE ORDER &amp; FOC'!B59,DATABASE!$F$3:$F$49)</f>
        <v>2.67</v>
      </c>
      <c r="M59" s="198">
        <f t="shared" ca="1" si="19"/>
        <v>29.369999999999997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44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9</v>
      </c>
      <c r="E60" s="56">
        <f>D60*C60</f>
        <v>62.550000000000004</v>
      </c>
      <c r="F60" s="90"/>
      <c r="G60" s="196"/>
      <c r="H60" s="56"/>
      <c r="I60" s="89">
        <f>+D60-G60</f>
        <v>9</v>
      </c>
      <c r="J60" s="195">
        <f>+I60*C60</f>
        <v>62.550000000000004</v>
      </c>
      <c r="K60" s="146"/>
      <c r="L60" s="197">
        <f ca="1">SUMIF(DATABASE!$E$3:$E$65,'SIDE ORDER &amp; FOC'!B60,DATABASE!$F$3:$F$49)</f>
        <v>1.24</v>
      </c>
      <c r="M60" s="198">
        <f ca="1">+L60*I60</f>
        <v>11.16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54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8</v>
      </c>
      <c r="E61" s="56">
        <f t="shared" si="16"/>
        <v>55.6</v>
      </c>
      <c r="F61" s="90"/>
      <c r="G61" s="196"/>
      <c r="H61" s="56"/>
      <c r="I61" s="89">
        <f t="shared" si="17"/>
        <v>8</v>
      </c>
      <c r="J61" s="195">
        <f t="shared" si="18"/>
        <v>55.6</v>
      </c>
      <c r="K61" s="146"/>
      <c r="L61" s="197">
        <f ca="1">SUMIF(DATABASE!$E$3:$E$65,'SIDE ORDER &amp; FOC'!B61,DATABASE!$F$3:$F$49)</f>
        <v>1.24</v>
      </c>
      <c r="M61" s="198">
        <f t="shared" ca="1" si="19"/>
        <v>9.92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64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21</v>
      </c>
      <c r="E62" s="56">
        <f t="shared" si="16"/>
        <v>145.95000000000002</v>
      </c>
      <c r="F62" s="90"/>
      <c r="G62" s="196"/>
      <c r="H62" s="56"/>
      <c r="I62" s="89">
        <f t="shared" si="17"/>
        <v>21</v>
      </c>
      <c r="J62" s="195">
        <f t="shared" si="18"/>
        <v>145.95000000000002</v>
      </c>
      <c r="K62" s="146"/>
      <c r="L62" s="197">
        <f ca="1">SUMIF(DATABASE!$E$3:$E$65,'SIDE ORDER &amp; FOC'!B62,DATABASE!$F$3:$F$49)</f>
        <v>3.97</v>
      </c>
      <c r="M62" s="198">
        <f t="shared" ca="1" si="19"/>
        <v>83.37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63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2</v>
      </c>
      <c r="E63" s="56">
        <f t="shared" si="16"/>
        <v>13.9</v>
      </c>
      <c r="F63" s="90"/>
      <c r="G63" s="196"/>
      <c r="H63" s="56"/>
      <c r="I63" s="89">
        <f t="shared" si="17"/>
        <v>2</v>
      </c>
      <c r="J63" s="195">
        <f t="shared" si="18"/>
        <v>13.9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4.3600000000000003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6</v>
      </c>
      <c r="E64" s="56">
        <f t="shared" si="16"/>
        <v>41.7</v>
      </c>
      <c r="F64" s="90"/>
      <c r="G64" s="196"/>
      <c r="H64" s="56"/>
      <c r="I64" s="89">
        <f t="shared" si="17"/>
        <v>6</v>
      </c>
      <c r="J64" s="195">
        <f t="shared" si="18"/>
        <v>41.7</v>
      </c>
      <c r="K64" s="146"/>
      <c r="L64" s="197">
        <f ca="1">SUMIF(DATABASE!$E$3:$E$65,'SIDE ORDER &amp; FOC'!B64,DATABASE!$F$3:$F$49)</f>
        <v>3.61</v>
      </c>
      <c r="M64" s="198">
        <f t="shared" ca="1" si="19"/>
        <v>21.66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42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9</v>
      </c>
      <c r="E71" s="56">
        <f>D71*C71</f>
        <v>152.1</v>
      </c>
      <c r="F71" s="90"/>
      <c r="G71" s="203"/>
      <c r="H71" s="56"/>
      <c r="I71" s="201">
        <f>+D71-G71</f>
        <v>9</v>
      </c>
      <c r="J71" s="195">
        <f>+I71*C71</f>
        <v>152.1</v>
      </c>
      <c r="K71" s="146"/>
      <c r="L71" s="197">
        <f ca="1">SUMIF(DATABASE!$E$3:$E$65,'SIDE ORDER &amp; FOC'!B71,DATABASE!$F$3:$F$49)</f>
        <v>4.5999999999999996</v>
      </c>
      <c r="M71" s="198">
        <f ca="1">+L71*I71</f>
        <v>41.4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72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54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72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1.08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1</v>
      </c>
      <c r="E75" s="56">
        <f>D75*C75</f>
        <v>12.9</v>
      </c>
      <c r="F75" s="90"/>
      <c r="G75" s="203"/>
      <c r="H75" s="56"/>
      <c r="I75" s="201">
        <f>+D75-G75</f>
        <v>1</v>
      </c>
      <c r="J75" s="195">
        <f>+I75*C75</f>
        <v>12.9</v>
      </c>
      <c r="K75" s="146"/>
      <c r="L75" s="197">
        <f ca="1">SUMIF(DATABASE!$E$3:$E$65,'SIDE ORDER &amp; FOC'!B75,DATABASE!$F$3:$F$49)</f>
        <v>4.5999999999999996</v>
      </c>
      <c r="M75" s="198">
        <f ca="1">+L75*I75</f>
        <v>4.5999999999999996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8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6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8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0.12</v>
      </c>
    </row>
    <row r="79" spans="1:19" s="117" customFormat="1" ht="33.75" hidden="1" customHeight="1" thickBot="1">
      <c r="A79" s="764" t="s">
        <v>36</v>
      </c>
      <c r="B79" s="765"/>
      <c r="C79" s="766"/>
      <c r="D79" s="73">
        <f>SUM(D11:D78)</f>
        <v>234</v>
      </c>
      <c r="E79" s="74">
        <f>SUM(E11:E78)</f>
        <v>2018.0000000000007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226</v>
      </c>
      <c r="J79" s="74">
        <f>SUM(J11:J78)</f>
        <v>1925.8000000000009</v>
      </c>
      <c r="K79" s="208"/>
      <c r="L79" s="209"/>
      <c r="M79" s="210">
        <f ca="1">SUM(M11:M78)</f>
        <v>691.68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78"/>
      <c r="E85" s="778"/>
      <c r="F85" s="223"/>
      <c r="G85" s="778"/>
      <c r="H85" s="778"/>
      <c r="I85" s="778"/>
      <c r="J85" s="778"/>
      <c r="K85" s="582"/>
      <c r="L85" s="768"/>
      <c r="M85" s="768"/>
      <c r="N85" s="768"/>
      <c r="O85" s="768"/>
      <c r="Q85" s="767"/>
      <c r="R85" s="767"/>
      <c r="S85" s="767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76"/>
      <c r="B123" s="776"/>
      <c r="C123" s="776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77"/>
      <c r="K127" s="777"/>
      <c r="L127" s="777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77"/>
      <c r="K128" s="777"/>
      <c r="L128" s="777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56.1</v>
      </c>
    </row>
  </sheetData>
  <autoFilter ref="Q1:S159">
    <filterColumn colId="0">
      <filters>
        <filter val="CHICKEN CHOP (MARINATED)"/>
      </filters>
    </filterColumn>
  </autoFilter>
  <mergeCells count="20">
    <mergeCell ref="A123:C123"/>
    <mergeCell ref="J127:L127"/>
    <mergeCell ref="J128:L128"/>
    <mergeCell ref="D85:E85"/>
    <mergeCell ref="G85:H85"/>
    <mergeCell ref="I85:J85"/>
    <mergeCell ref="L85:M85"/>
    <mergeCell ref="A79:C79"/>
    <mergeCell ref="Q85:S85"/>
    <mergeCell ref="N85:O85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4</v>
      </c>
      <c r="E12" s="421">
        <f>+D12</f>
        <v>4</v>
      </c>
      <c r="F12" s="422"/>
      <c r="G12" s="135" t="s">
        <v>570</v>
      </c>
      <c r="H12" s="138">
        <v>55</v>
      </c>
      <c r="I12" s="139">
        <f t="shared" ref="I12:I25" si="0">+H12*E12</f>
        <v>220</v>
      </c>
      <c r="J12" s="58">
        <f t="shared" ref="J12:J25" si="1">+I12*C12</f>
        <v>2.3760000000000003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0</v>
      </c>
      <c r="E14" s="421">
        <f t="shared" si="2"/>
        <v>0</v>
      </c>
      <c r="F14" s="422"/>
      <c r="G14" s="135" t="s">
        <v>64</v>
      </c>
      <c r="H14" s="138">
        <v>80</v>
      </c>
      <c r="I14" s="139">
        <f t="shared" si="0"/>
        <v>0</v>
      </c>
      <c r="J14" s="58">
        <f t="shared" si="1"/>
        <v>0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0</v>
      </c>
      <c r="E15" s="421">
        <f t="shared" si="2"/>
        <v>0</v>
      </c>
      <c r="F15" s="422"/>
      <c r="G15" s="424" t="s">
        <v>564</v>
      </c>
      <c r="H15" s="138">
        <v>65</v>
      </c>
      <c r="I15" s="139">
        <f t="shared" si="0"/>
        <v>0</v>
      </c>
      <c r="J15" s="58">
        <f t="shared" si="1"/>
        <v>0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9</v>
      </c>
      <c r="E16" s="421">
        <f t="shared" si="2"/>
        <v>9</v>
      </c>
      <c r="F16" s="422"/>
      <c r="G16" s="135" t="s">
        <v>574</v>
      </c>
      <c r="H16" s="138">
        <v>20</v>
      </c>
      <c r="I16" s="139">
        <f t="shared" si="0"/>
        <v>180</v>
      </c>
      <c r="J16" s="58">
        <f t="shared" si="1"/>
        <v>0.77999999999999992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13</v>
      </c>
      <c r="E18" s="421">
        <f t="shared" si="2"/>
        <v>13</v>
      </c>
      <c r="F18" s="422"/>
      <c r="G18" s="135" t="s">
        <v>577</v>
      </c>
      <c r="H18" s="138">
        <v>70</v>
      </c>
      <c r="I18" s="139">
        <f t="shared" si="0"/>
        <v>910</v>
      </c>
      <c r="J18" s="58">
        <f t="shared" si="1"/>
        <v>5.7329999999999997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0</v>
      </c>
      <c r="E19" s="421">
        <f t="shared" si="2"/>
        <v>0</v>
      </c>
      <c r="F19" s="422"/>
      <c r="G19" s="135" t="s">
        <v>561</v>
      </c>
      <c r="H19" s="138">
        <v>70</v>
      </c>
      <c r="I19" s="139">
        <f t="shared" si="0"/>
        <v>0</v>
      </c>
      <c r="J19" s="58">
        <f t="shared" si="1"/>
        <v>0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2</v>
      </c>
      <c r="E20" s="421">
        <f t="shared" si="2"/>
        <v>2</v>
      </c>
      <c r="F20" s="422"/>
      <c r="G20" s="135" t="s">
        <v>63</v>
      </c>
      <c r="H20" s="138">
        <v>80</v>
      </c>
      <c r="I20" s="139">
        <f t="shared" si="0"/>
        <v>160</v>
      </c>
      <c r="J20" s="58">
        <f t="shared" si="1"/>
        <v>1.0879999999999999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4</v>
      </c>
      <c r="E21" s="421">
        <f t="shared" si="2"/>
        <v>4</v>
      </c>
      <c r="F21" s="422"/>
      <c r="G21" s="135" t="s">
        <v>567</v>
      </c>
      <c r="H21" s="138">
        <v>110</v>
      </c>
      <c r="I21" s="139">
        <f t="shared" si="0"/>
        <v>440</v>
      </c>
      <c r="J21" s="58">
        <f t="shared" si="1"/>
        <v>3.6300000000000003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0</v>
      </c>
      <c r="E22" s="421">
        <f t="shared" si="2"/>
        <v>0</v>
      </c>
      <c r="F22" s="422"/>
      <c r="G22" s="135" t="s">
        <v>560</v>
      </c>
      <c r="H22" s="138">
        <v>65</v>
      </c>
      <c r="I22" s="139">
        <f t="shared" si="0"/>
        <v>0</v>
      </c>
      <c r="J22" s="58">
        <f t="shared" si="1"/>
        <v>0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4</v>
      </c>
      <c r="E23" s="421">
        <f t="shared" si="2"/>
        <v>4</v>
      </c>
      <c r="G23" s="135" t="s">
        <v>578</v>
      </c>
      <c r="H23" s="138">
        <v>20</v>
      </c>
      <c r="I23" s="139">
        <f t="shared" si="0"/>
        <v>80</v>
      </c>
      <c r="J23" s="58">
        <f t="shared" si="1"/>
        <v>0.28000000000000003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2</v>
      </c>
      <c r="E24" s="421">
        <f t="shared" si="2"/>
        <v>2</v>
      </c>
      <c r="G24" s="135" t="s">
        <v>572</v>
      </c>
      <c r="H24" s="138">
        <v>28</v>
      </c>
      <c r="I24" s="139">
        <f t="shared" si="0"/>
        <v>56</v>
      </c>
      <c r="J24" s="58">
        <f t="shared" si="1"/>
        <v>0.69440000000000002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0</v>
      </c>
      <c r="E25" s="421">
        <f t="shared" si="2"/>
        <v>0</v>
      </c>
      <c r="F25" s="433"/>
      <c r="G25" s="434" t="s">
        <v>579</v>
      </c>
      <c r="H25" s="435">
        <v>70</v>
      </c>
      <c r="I25" s="139">
        <f t="shared" si="0"/>
        <v>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23</v>
      </c>
      <c r="E28" s="421">
        <f>+D28</f>
        <v>23</v>
      </c>
      <c r="F28" s="422"/>
      <c r="G28" s="424" t="s">
        <v>560</v>
      </c>
      <c r="H28" s="138">
        <v>75</v>
      </c>
      <c r="I28" s="139">
        <f>+H28*E28</f>
        <v>1725</v>
      </c>
      <c r="J28" s="58">
        <f t="shared" ref="J28:J60" si="4">+I28*C28</f>
        <v>12.256578947368421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24</v>
      </c>
      <c r="E29" s="421">
        <f t="shared" ref="E29:E92" si="5">+D29</f>
        <v>24</v>
      </c>
      <c r="F29" s="422"/>
      <c r="G29" s="425" t="s">
        <v>561</v>
      </c>
      <c r="H29" s="138">
        <v>80</v>
      </c>
      <c r="I29" s="139">
        <f t="shared" ref="I29:I62" si="6">+H29*E29</f>
        <v>1920</v>
      </c>
      <c r="J29" s="58">
        <f t="shared" si="4"/>
        <v>3.84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7</v>
      </c>
      <c r="E30" s="421">
        <f t="shared" si="5"/>
        <v>7</v>
      </c>
      <c r="F30" s="422"/>
      <c r="G30" s="424" t="s">
        <v>562</v>
      </c>
      <c r="H30" s="138">
        <v>180</v>
      </c>
      <c r="I30" s="139">
        <f t="shared" si="6"/>
        <v>1260</v>
      </c>
      <c r="J30" s="58">
        <f t="shared" si="4"/>
        <v>1.8900000000000001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12</v>
      </c>
      <c r="E31" s="421">
        <f t="shared" si="5"/>
        <v>12</v>
      </c>
      <c r="F31" s="422"/>
      <c r="G31" s="425" t="s">
        <v>563</v>
      </c>
      <c r="H31" s="138">
        <v>200</v>
      </c>
      <c r="I31" s="139">
        <f t="shared" si="6"/>
        <v>2400</v>
      </c>
      <c r="J31" s="58">
        <f t="shared" si="4"/>
        <v>4.5599999999999996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36</v>
      </c>
      <c r="E32" s="421">
        <f t="shared" si="5"/>
        <v>36</v>
      </c>
      <c r="F32" s="422"/>
      <c r="G32" s="424" t="s">
        <v>564</v>
      </c>
      <c r="H32" s="138">
        <v>75</v>
      </c>
      <c r="I32" s="139">
        <f t="shared" si="6"/>
        <v>2700</v>
      </c>
      <c r="J32" s="58">
        <f t="shared" si="4"/>
        <v>15.93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19</v>
      </c>
      <c r="E33" s="421">
        <f t="shared" si="5"/>
        <v>19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17</v>
      </c>
      <c r="E34" s="421">
        <f t="shared" si="5"/>
        <v>17</v>
      </c>
      <c r="F34" s="422"/>
      <c r="G34" s="424" t="s">
        <v>565</v>
      </c>
      <c r="H34" s="138">
        <v>30</v>
      </c>
      <c r="I34" s="139">
        <f t="shared" si="6"/>
        <v>510</v>
      </c>
      <c r="J34" s="58">
        <f t="shared" si="4"/>
        <v>4.641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3</v>
      </c>
      <c r="E35" s="421">
        <f t="shared" si="5"/>
        <v>3</v>
      </c>
      <c r="F35" s="422"/>
      <c r="G35" s="424" t="s">
        <v>565</v>
      </c>
      <c r="H35" s="138">
        <v>30</v>
      </c>
      <c r="I35" s="139">
        <f t="shared" si="6"/>
        <v>90</v>
      </c>
      <c r="J35" s="58">
        <f t="shared" si="4"/>
        <v>0.81900000000000006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9</v>
      </c>
      <c r="E36" s="421">
        <f t="shared" si="5"/>
        <v>9</v>
      </c>
      <c r="F36" s="422"/>
      <c r="G36" s="135" t="s">
        <v>566</v>
      </c>
      <c r="H36" s="138">
        <v>70</v>
      </c>
      <c r="I36" s="139">
        <f t="shared" si="6"/>
        <v>630</v>
      </c>
      <c r="J36" s="58">
        <f t="shared" si="4"/>
        <v>2.4569999999999999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8</v>
      </c>
      <c r="E37" s="421">
        <f t="shared" si="5"/>
        <v>8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6</v>
      </c>
      <c r="E38" s="421">
        <f t="shared" si="5"/>
        <v>6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11</v>
      </c>
      <c r="E39" s="421">
        <f t="shared" si="5"/>
        <v>11</v>
      </c>
      <c r="F39" s="422"/>
      <c r="G39" s="135" t="s">
        <v>567</v>
      </c>
      <c r="H39" s="138">
        <v>110</v>
      </c>
      <c r="I39" s="139">
        <f t="shared" si="6"/>
        <v>1210</v>
      </c>
      <c r="J39" s="58">
        <f t="shared" si="4"/>
        <v>8.9540000000000006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13</v>
      </c>
      <c r="E40" s="421">
        <f t="shared" si="5"/>
        <v>13</v>
      </c>
      <c r="F40" s="422"/>
      <c r="G40" s="424" t="s">
        <v>565</v>
      </c>
      <c r="H40" s="138">
        <v>30</v>
      </c>
      <c r="I40" s="139">
        <f t="shared" si="6"/>
        <v>390</v>
      </c>
      <c r="J40" s="58">
        <f t="shared" si="4"/>
        <v>3.5490000000000004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6</v>
      </c>
      <c r="E41" s="421">
        <f t="shared" si="5"/>
        <v>6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10</v>
      </c>
      <c r="E42" s="421">
        <f>+D42</f>
        <v>10</v>
      </c>
      <c r="F42" s="422"/>
      <c r="G42" s="135" t="s">
        <v>568</v>
      </c>
      <c r="H42" s="138">
        <v>25</v>
      </c>
      <c r="I42" s="139">
        <f t="shared" si="6"/>
        <v>250</v>
      </c>
      <c r="J42" s="58">
        <f t="shared" si="4"/>
        <v>0.375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52</v>
      </c>
      <c r="E43" s="421">
        <f t="shared" si="5"/>
        <v>52</v>
      </c>
      <c r="F43" s="422"/>
      <c r="G43" s="135" t="s">
        <v>64</v>
      </c>
      <c r="H43" s="138">
        <v>90</v>
      </c>
      <c r="I43" s="139">
        <f t="shared" si="6"/>
        <v>4680</v>
      </c>
      <c r="J43" s="58">
        <f t="shared" si="4"/>
        <v>14.040000000000001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10</v>
      </c>
      <c r="E44" s="421">
        <f t="shared" si="5"/>
        <v>10</v>
      </c>
      <c r="F44" s="422"/>
      <c r="G44" s="135" t="s">
        <v>569</v>
      </c>
      <c r="H44" s="138">
        <v>90</v>
      </c>
      <c r="I44" s="139">
        <f t="shared" si="6"/>
        <v>900</v>
      </c>
      <c r="J44" s="58">
        <f t="shared" si="4"/>
        <v>2.97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56</v>
      </c>
      <c r="E45" s="421">
        <f t="shared" si="5"/>
        <v>56</v>
      </c>
      <c r="F45" s="422"/>
      <c r="G45" s="135" t="s">
        <v>63</v>
      </c>
      <c r="H45" s="138">
        <v>90</v>
      </c>
      <c r="I45" s="139">
        <f t="shared" si="6"/>
        <v>5040</v>
      </c>
      <c r="J45" s="58">
        <f t="shared" si="4"/>
        <v>34.271999999999998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48</v>
      </c>
      <c r="E46" s="421">
        <f t="shared" si="5"/>
        <v>48</v>
      </c>
      <c r="F46" s="422"/>
      <c r="G46" s="135" t="s">
        <v>570</v>
      </c>
      <c r="H46" s="138">
        <v>30</v>
      </c>
      <c r="I46" s="139">
        <f t="shared" si="6"/>
        <v>1440</v>
      </c>
      <c r="J46" s="58">
        <f t="shared" si="4"/>
        <v>10.231578947368421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74</v>
      </c>
      <c r="E48" s="421">
        <f t="shared" si="5"/>
        <v>74</v>
      </c>
      <c r="F48" s="422"/>
      <c r="G48" s="135" t="s">
        <v>572</v>
      </c>
      <c r="H48" s="138">
        <v>30</v>
      </c>
      <c r="I48" s="139">
        <f t="shared" si="6"/>
        <v>2220</v>
      </c>
      <c r="J48" s="58">
        <f t="shared" si="4"/>
        <v>27.527999999999999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23</v>
      </c>
      <c r="E49" s="421">
        <f t="shared" si="5"/>
        <v>23</v>
      </c>
      <c r="F49" s="422"/>
      <c r="G49" s="135" t="s">
        <v>573</v>
      </c>
      <c r="H49" s="138">
        <v>150</v>
      </c>
      <c r="I49" s="139">
        <f t="shared" si="6"/>
        <v>3450</v>
      </c>
      <c r="J49" s="58">
        <f t="shared" si="4"/>
        <v>39.33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12</v>
      </c>
      <c r="E50" s="421">
        <f t="shared" si="5"/>
        <v>12</v>
      </c>
      <c r="F50" s="422"/>
      <c r="G50" s="135" t="s">
        <v>570</v>
      </c>
      <c r="H50" s="138">
        <v>65</v>
      </c>
      <c r="I50" s="139">
        <f t="shared" si="6"/>
        <v>780</v>
      </c>
      <c r="J50" s="58">
        <f t="shared" si="4"/>
        <v>8.4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3</v>
      </c>
      <c r="E52" s="421">
        <f t="shared" si="5"/>
        <v>3</v>
      </c>
      <c r="F52" s="422"/>
      <c r="G52" s="135" t="s">
        <v>574</v>
      </c>
      <c r="H52" s="138">
        <v>30</v>
      </c>
      <c r="I52" s="139">
        <f t="shared" si="6"/>
        <v>90</v>
      </c>
      <c r="J52" s="58">
        <f t="shared" si="4"/>
        <v>0.38999999999999996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3</v>
      </c>
      <c r="E53" s="421">
        <f t="shared" si="5"/>
        <v>3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0</v>
      </c>
      <c r="E54" s="421">
        <f t="shared" si="5"/>
        <v>0</v>
      </c>
      <c r="F54" s="422"/>
      <c r="G54" s="135" t="s">
        <v>574</v>
      </c>
      <c r="H54" s="138">
        <v>30</v>
      </c>
      <c r="I54" s="139">
        <f t="shared" si="6"/>
        <v>0</v>
      </c>
      <c r="J54" s="58">
        <f t="shared" si="4"/>
        <v>0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0</v>
      </c>
      <c r="E55" s="421">
        <f t="shared" si="5"/>
        <v>0</v>
      </c>
      <c r="F55" s="422"/>
      <c r="G55" s="135" t="s">
        <v>572</v>
      </c>
      <c r="H55" s="138">
        <v>38</v>
      </c>
      <c r="I55" s="139">
        <f t="shared" si="6"/>
        <v>0</v>
      </c>
      <c r="J55" s="58">
        <f t="shared" si="4"/>
        <v>0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1</v>
      </c>
      <c r="E56" s="421">
        <f>+D56</f>
        <v>1</v>
      </c>
      <c r="F56" s="422"/>
      <c r="G56" s="135" t="s">
        <v>572</v>
      </c>
      <c r="H56" s="138">
        <v>30</v>
      </c>
      <c r="I56" s="139">
        <f t="shared" si="6"/>
        <v>30</v>
      </c>
      <c r="J56" s="58">
        <f t="shared" si="4"/>
        <v>0.372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1</v>
      </c>
      <c r="E57" s="421">
        <f t="shared" si="5"/>
        <v>1</v>
      </c>
      <c r="F57" s="422"/>
      <c r="G57" s="135" t="s">
        <v>574</v>
      </c>
      <c r="H57" s="138">
        <v>30</v>
      </c>
      <c r="I57" s="139">
        <f t="shared" si="6"/>
        <v>30</v>
      </c>
      <c r="J57" s="58">
        <f t="shared" si="4"/>
        <v>0.32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6</v>
      </c>
      <c r="E58" s="421">
        <f t="shared" si="5"/>
        <v>6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5</v>
      </c>
      <c r="E59" s="421">
        <f t="shared" si="5"/>
        <v>5</v>
      </c>
      <c r="F59" s="422"/>
      <c r="G59" s="135" t="s">
        <v>574</v>
      </c>
      <c r="H59" s="138">
        <v>30</v>
      </c>
      <c r="I59" s="139">
        <f t="shared" si="6"/>
        <v>150</v>
      </c>
      <c r="J59" s="58">
        <f t="shared" si="4"/>
        <v>1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6</v>
      </c>
      <c r="E60" s="421">
        <f t="shared" si="5"/>
        <v>6</v>
      </c>
      <c r="F60" s="422"/>
      <c r="G60" s="135" t="s">
        <v>560</v>
      </c>
      <c r="H60" s="138">
        <v>38</v>
      </c>
      <c r="I60" s="139">
        <f t="shared" si="6"/>
        <v>228</v>
      </c>
      <c r="J60" s="58">
        <f t="shared" si="4"/>
        <v>1.52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1</v>
      </c>
      <c r="E61" s="421">
        <f t="shared" si="5"/>
        <v>1</v>
      </c>
      <c r="F61" s="422"/>
      <c r="G61" s="135" t="s">
        <v>565</v>
      </c>
      <c r="H61" s="138">
        <v>30</v>
      </c>
      <c r="I61" s="139">
        <f t="shared" si="6"/>
        <v>30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5</v>
      </c>
      <c r="E62" s="421">
        <f t="shared" si="5"/>
        <v>5</v>
      </c>
      <c r="F62" s="422"/>
      <c r="G62" s="135" t="s">
        <v>560</v>
      </c>
      <c r="H62" s="138">
        <v>38</v>
      </c>
      <c r="I62" s="139">
        <f t="shared" si="6"/>
        <v>190</v>
      </c>
      <c r="J62" s="58">
        <f>+I62*C62</f>
        <v>1.2666666666666668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8</v>
      </c>
      <c r="E65" s="421">
        <f t="shared" si="5"/>
        <v>8</v>
      </c>
      <c r="F65" s="422"/>
      <c r="G65" s="424" t="s">
        <v>560</v>
      </c>
      <c r="H65" s="138">
        <v>75</v>
      </c>
      <c r="I65" s="139">
        <f>+H65*E65</f>
        <v>600</v>
      </c>
      <c r="J65" s="58">
        <f t="shared" ref="J65:J97" si="8">+I65*C65</f>
        <v>4.2631578947368425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7</v>
      </c>
      <c r="E66" s="421">
        <f t="shared" si="5"/>
        <v>7</v>
      </c>
      <c r="F66" s="422"/>
      <c r="G66" s="425" t="s">
        <v>561</v>
      </c>
      <c r="H66" s="138">
        <v>80</v>
      </c>
      <c r="I66" s="139">
        <f t="shared" ref="I66:I99" si="9">+H66*E66</f>
        <v>560</v>
      </c>
      <c r="J66" s="58">
        <f t="shared" si="8"/>
        <v>1.1200000000000001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2</v>
      </c>
      <c r="E67" s="421">
        <f t="shared" si="5"/>
        <v>2</v>
      </c>
      <c r="F67" s="422"/>
      <c r="G67" s="424" t="s">
        <v>562</v>
      </c>
      <c r="H67" s="138">
        <v>180</v>
      </c>
      <c r="I67" s="139">
        <f t="shared" si="9"/>
        <v>360</v>
      </c>
      <c r="J67" s="58">
        <f t="shared" si="8"/>
        <v>0.54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2</v>
      </c>
      <c r="E68" s="421">
        <f t="shared" si="5"/>
        <v>2</v>
      </c>
      <c r="F68" s="422"/>
      <c r="G68" s="425" t="s">
        <v>563</v>
      </c>
      <c r="H68" s="138">
        <v>200</v>
      </c>
      <c r="I68" s="139">
        <f t="shared" si="9"/>
        <v>400</v>
      </c>
      <c r="J68" s="58">
        <f t="shared" si="8"/>
        <v>0.76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16</v>
      </c>
      <c r="E69" s="421">
        <f t="shared" si="5"/>
        <v>16</v>
      </c>
      <c r="F69" s="422"/>
      <c r="G69" s="424" t="s">
        <v>564</v>
      </c>
      <c r="H69" s="138">
        <v>75</v>
      </c>
      <c r="I69" s="139">
        <f t="shared" si="9"/>
        <v>1200</v>
      </c>
      <c r="J69" s="58">
        <f t="shared" si="8"/>
        <v>7.08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1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8</v>
      </c>
      <c r="E71" s="421">
        <f t="shared" si="5"/>
        <v>8</v>
      </c>
      <c r="F71" s="422"/>
      <c r="G71" s="424" t="s">
        <v>565</v>
      </c>
      <c r="H71" s="138">
        <v>30</v>
      </c>
      <c r="I71" s="139">
        <f t="shared" si="9"/>
        <v>240</v>
      </c>
      <c r="J71" s="58">
        <f t="shared" si="8"/>
        <v>2.1840000000000002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0</v>
      </c>
      <c r="E72" s="421">
        <f t="shared" si="5"/>
        <v>0</v>
      </c>
      <c r="F72" s="422"/>
      <c r="G72" s="424" t="s">
        <v>565</v>
      </c>
      <c r="H72" s="138">
        <v>30</v>
      </c>
      <c r="I72" s="139">
        <f t="shared" si="9"/>
        <v>0</v>
      </c>
      <c r="J72" s="58">
        <f t="shared" si="8"/>
        <v>0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2</v>
      </c>
      <c r="E73" s="421">
        <f t="shared" si="5"/>
        <v>2</v>
      </c>
      <c r="F73" s="422"/>
      <c r="G73" s="135" t="s">
        <v>566</v>
      </c>
      <c r="H73" s="138">
        <v>70</v>
      </c>
      <c r="I73" s="139">
        <f t="shared" si="9"/>
        <v>140</v>
      </c>
      <c r="J73" s="58">
        <f t="shared" si="8"/>
        <v>0.54599999999999993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4</v>
      </c>
      <c r="E74" s="421">
        <f t="shared" si="5"/>
        <v>4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1</v>
      </c>
      <c r="E75" s="421">
        <f t="shared" si="5"/>
        <v>1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1</v>
      </c>
      <c r="E76" s="421">
        <f t="shared" si="5"/>
        <v>1</v>
      </c>
      <c r="F76" s="422"/>
      <c r="G76" s="135" t="s">
        <v>567</v>
      </c>
      <c r="H76" s="138">
        <v>110</v>
      </c>
      <c r="I76" s="139">
        <f t="shared" si="9"/>
        <v>110</v>
      </c>
      <c r="J76" s="58">
        <f t="shared" si="8"/>
        <v>0.81400000000000006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2</v>
      </c>
      <c r="E77" s="421">
        <f t="shared" si="5"/>
        <v>2</v>
      </c>
      <c r="F77" s="422"/>
      <c r="G77" s="424" t="s">
        <v>565</v>
      </c>
      <c r="H77" s="138">
        <v>30</v>
      </c>
      <c r="I77" s="139">
        <f t="shared" si="9"/>
        <v>60</v>
      </c>
      <c r="J77" s="58">
        <f t="shared" si="8"/>
        <v>0.54600000000000004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1</v>
      </c>
      <c r="E78" s="421">
        <f t="shared" si="5"/>
        <v>1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6</v>
      </c>
      <c r="E79" s="421">
        <f t="shared" si="5"/>
        <v>6</v>
      </c>
      <c r="F79" s="422"/>
      <c r="G79" s="135" t="s">
        <v>568</v>
      </c>
      <c r="H79" s="138">
        <v>25</v>
      </c>
      <c r="I79" s="139">
        <f t="shared" si="9"/>
        <v>150</v>
      </c>
      <c r="J79" s="58">
        <f t="shared" si="8"/>
        <v>0.22500000000000001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9</v>
      </c>
      <c r="E80" s="421">
        <f t="shared" si="5"/>
        <v>9</v>
      </c>
      <c r="F80" s="422"/>
      <c r="G80" s="135" t="s">
        <v>64</v>
      </c>
      <c r="H80" s="138">
        <v>90</v>
      </c>
      <c r="I80" s="139">
        <f t="shared" si="9"/>
        <v>810</v>
      </c>
      <c r="J80" s="58">
        <f t="shared" si="8"/>
        <v>2.4300000000000002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1</v>
      </c>
      <c r="E81" s="421">
        <f t="shared" si="5"/>
        <v>1</v>
      </c>
      <c r="F81" s="422"/>
      <c r="G81" s="135" t="s">
        <v>569</v>
      </c>
      <c r="H81" s="138">
        <v>90</v>
      </c>
      <c r="I81" s="139">
        <f t="shared" si="9"/>
        <v>90</v>
      </c>
      <c r="J81" s="58">
        <f t="shared" si="8"/>
        <v>0.29699999999999999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8</v>
      </c>
      <c r="E82" s="421">
        <f t="shared" si="5"/>
        <v>8</v>
      </c>
      <c r="F82" s="422"/>
      <c r="G82" s="135" t="s">
        <v>63</v>
      </c>
      <c r="H82" s="138">
        <v>90</v>
      </c>
      <c r="I82" s="139">
        <f t="shared" si="9"/>
        <v>720</v>
      </c>
      <c r="J82" s="58">
        <f t="shared" si="8"/>
        <v>4.8959999999999999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3</v>
      </c>
      <c r="E83" s="421">
        <f t="shared" si="5"/>
        <v>3</v>
      </c>
      <c r="F83" s="422"/>
      <c r="G83" s="135" t="s">
        <v>570</v>
      </c>
      <c r="H83" s="138">
        <v>30</v>
      </c>
      <c r="I83" s="139">
        <f t="shared" si="9"/>
        <v>90</v>
      </c>
      <c r="J83" s="58">
        <f t="shared" si="8"/>
        <v>0.63947368421052631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13</v>
      </c>
      <c r="E85" s="421">
        <f t="shared" si="5"/>
        <v>13</v>
      </c>
      <c r="F85" s="422"/>
      <c r="G85" s="135" t="s">
        <v>572</v>
      </c>
      <c r="H85" s="138">
        <v>30</v>
      </c>
      <c r="I85" s="139">
        <f t="shared" si="9"/>
        <v>390</v>
      </c>
      <c r="J85" s="58">
        <f t="shared" si="8"/>
        <v>4.8359999999999994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2</v>
      </c>
      <c r="E86" s="421">
        <f t="shared" si="5"/>
        <v>2</v>
      </c>
      <c r="F86" s="422"/>
      <c r="G86" s="135" t="s">
        <v>573</v>
      </c>
      <c r="H86" s="138">
        <v>150</v>
      </c>
      <c r="I86" s="139">
        <f t="shared" si="9"/>
        <v>300</v>
      </c>
      <c r="J86" s="58">
        <f t="shared" si="8"/>
        <v>3.42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6</v>
      </c>
      <c r="E87" s="421">
        <f t="shared" si="5"/>
        <v>6</v>
      </c>
      <c r="F87" s="422"/>
      <c r="G87" s="135" t="s">
        <v>570</v>
      </c>
      <c r="H87" s="138">
        <v>65</v>
      </c>
      <c r="I87" s="139">
        <f t="shared" si="9"/>
        <v>390</v>
      </c>
      <c r="J87" s="58">
        <f t="shared" si="8"/>
        <v>4.2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6</v>
      </c>
      <c r="E89" s="421">
        <f t="shared" si="5"/>
        <v>6</v>
      </c>
      <c r="F89" s="422"/>
      <c r="G89" s="135" t="s">
        <v>574</v>
      </c>
      <c r="H89" s="138">
        <v>30</v>
      </c>
      <c r="I89" s="139">
        <f t="shared" si="9"/>
        <v>180</v>
      </c>
      <c r="J89" s="58">
        <f t="shared" si="8"/>
        <v>0.77999999999999992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1</v>
      </c>
      <c r="E90" s="421">
        <f t="shared" si="5"/>
        <v>1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1</v>
      </c>
      <c r="E91" s="421">
        <f t="shared" si="5"/>
        <v>1</v>
      </c>
      <c r="F91" s="422"/>
      <c r="G91" s="135" t="s">
        <v>574</v>
      </c>
      <c r="H91" s="138">
        <v>30</v>
      </c>
      <c r="I91" s="139">
        <f t="shared" si="9"/>
        <v>30</v>
      </c>
      <c r="J91" s="58">
        <f t="shared" si="8"/>
        <v>0.129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1</v>
      </c>
      <c r="E93" s="421">
        <f t="shared" ref="E93:E100" si="11">+D93</f>
        <v>1</v>
      </c>
      <c r="F93" s="422"/>
      <c r="G93" s="135" t="s">
        <v>572</v>
      </c>
      <c r="H93" s="138">
        <v>30</v>
      </c>
      <c r="I93" s="139">
        <f t="shared" si="9"/>
        <v>30</v>
      </c>
      <c r="J93" s="58">
        <f t="shared" si="8"/>
        <v>0.372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0</v>
      </c>
      <c r="E94" s="421">
        <f t="shared" si="11"/>
        <v>0</v>
      </c>
      <c r="F94" s="422"/>
      <c r="G94" s="135" t="s">
        <v>574</v>
      </c>
      <c r="H94" s="138">
        <v>30</v>
      </c>
      <c r="I94" s="139">
        <f t="shared" si="9"/>
        <v>0</v>
      </c>
      <c r="J94" s="58">
        <f t="shared" si="8"/>
        <v>0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0</v>
      </c>
      <c r="E96" s="421">
        <f t="shared" si="11"/>
        <v>0</v>
      </c>
      <c r="F96" s="422"/>
      <c r="G96" s="135" t="s">
        <v>574</v>
      </c>
      <c r="H96" s="138">
        <v>30</v>
      </c>
      <c r="I96" s="139">
        <f t="shared" si="9"/>
        <v>0</v>
      </c>
      <c r="J96" s="58">
        <f t="shared" si="8"/>
        <v>0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7</v>
      </c>
      <c r="E97" s="421">
        <f t="shared" si="11"/>
        <v>7</v>
      </c>
      <c r="F97" s="422"/>
      <c r="G97" s="135" t="s">
        <v>560</v>
      </c>
      <c r="H97" s="138">
        <v>38</v>
      </c>
      <c r="I97" s="139">
        <f t="shared" si="9"/>
        <v>266</v>
      </c>
      <c r="J97" s="58">
        <f t="shared" si="8"/>
        <v>1.7733333333333334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1</v>
      </c>
      <c r="E98" s="421">
        <f t="shared" si="11"/>
        <v>1</v>
      </c>
      <c r="F98" s="422"/>
      <c r="G98" s="135" t="s">
        <v>565</v>
      </c>
      <c r="H98" s="138">
        <v>30</v>
      </c>
      <c r="I98" s="139">
        <f t="shared" si="9"/>
        <v>30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1</v>
      </c>
      <c r="E99" s="421">
        <f t="shared" si="11"/>
        <v>1</v>
      </c>
      <c r="F99" s="422"/>
      <c r="G99" s="135" t="s">
        <v>560</v>
      </c>
      <c r="H99" s="138">
        <v>38</v>
      </c>
      <c r="I99" s="139">
        <f t="shared" si="9"/>
        <v>38</v>
      </c>
      <c r="J99" s="58">
        <f>+I99*C99</f>
        <v>0.25333333333333335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2" t="s">
        <v>356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  <c r="AE1" s="782"/>
      <c r="AF1" s="782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2"/>
      <c r="AR1" s="782"/>
      <c r="AS1" s="782"/>
      <c r="AT1" s="782"/>
      <c r="AU1" s="782"/>
      <c r="AV1" s="782"/>
      <c r="AW1" s="782"/>
      <c r="AX1" s="782"/>
      <c r="AY1" s="782"/>
      <c r="AZ1" s="782"/>
      <c r="BA1" s="782"/>
      <c r="BB1" s="782"/>
      <c r="BC1" s="782"/>
      <c r="BD1" s="782"/>
      <c r="BE1" s="782"/>
      <c r="BF1" s="782"/>
      <c r="BG1" s="782"/>
      <c r="BH1" s="782"/>
      <c r="BI1" s="782"/>
      <c r="BJ1" s="782"/>
      <c r="BK1" s="782"/>
      <c r="BL1" s="782"/>
      <c r="BM1" s="782"/>
      <c r="BN1" s="782"/>
      <c r="BO1" s="782"/>
      <c r="BP1" s="782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3">
        <v>1</v>
      </c>
      <c r="E7" s="783"/>
      <c r="F7" s="783">
        <f>+D7+1</f>
        <v>2</v>
      </c>
      <c r="G7" s="783"/>
      <c r="H7" s="783">
        <f>+F7+1</f>
        <v>3</v>
      </c>
      <c r="I7" s="783"/>
      <c r="J7" s="783">
        <f>+H7+1</f>
        <v>4</v>
      </c>
      <c r="K7" s="783"/>
      <c r="L7" s="783">
        <f>+J7+1</f>
        <v>5</v>
      </c>
      <c r="M7" s="783"/>
      <c r="N7" s="783">
        <f>+L7+1</f>
        <v>6</v>
      </c>
      <c r="O7" s="783"/>
      <c r="P7" s="783">
        <f>+N7+1</f>
        <v>7</v>
      </c>
      <c r="Q7" s="783"/>
      <c r="R7" s="783">
        <f>+P7+1</f>
        <v>8</v>
      </c>
      <c r="S7" s="783"/>
      <c r="T7" s="783">
        <f>+R7+1</f>
        <v>9</v>
      </c>
      <c r="U7" s="783"/>
      <c r="V7" s="783">
        <f>+T7+1</f>
        <v>10</v>
      </c>
      <c r="W7" s="783"/>
      <c r="X7" s="783">
        <f>+V7+1</f>
        <v>11</v>
      </c>
      <c r="Y7" s="783"/>
      <c r="Z7" s="783">
        <f>+X7+1</f>
        <v>12</v>
      </c>
      <c r="AA7" s="783"/>
      <c r="AB7" s="783">
        <f>+Z7+1</f>
        <v>13</v>
      </c>
      <c r="AC7" s="783"/>
      <c r="AD7" s="783">
        <f>+AB7+1</f>
        <v>14</v>
      </c>
      <c r="AE7" s="783"/>
      <c r="AF7" s="783">
        <f>+AD7+1</f>
        <v>15</v>
      </c>
      <c r="AG7" s="783"/>
      <c r="AH7" s="783">
        <f>+AF7+1</f>
        <v>16</v>
      </c>
      <c r="AI7" s="783"/>
      <c r="AJ7" s="783">
        <f>+AH7+1</f>
        <v>17</v>
      </c>
      <c r="AK7" s="783"/>
      <c r="AL7" s="783">
        <f>+AJ7+1</f>
        <v>18</v>
      </c>
      <c r="AM7" s="783"/>
      <c r="AN7" s="783">
        <f>+AL7+1</f>
        <v>19</v>
      </c>
      <c r="AO7" s="783"/>
      <c r="AP7" s="783">
        <f>+AN7+1</f>
        <v>20</v>
      </c>
      <c r="AQ7" s="783"/>
      <c r="AR7" s="783">
        <f>+AP7+1</f>
        <v>21</v>
      </c>
      <c r="AS7" s="783"/>
      <c r="AT7" s="783">
        <f>+AR7+1</f>
        <v>22</v>
      </c>
      <c r="AU7" s="783"/>
      <c r="AV7" s="783">
        <f>+AT7+1</f>
        <v>23</v>
      </c>
      <c r="AW7" s="783"/>
      <c r="AX7" s="783">
        <f>+AV7+1</f>
        <v>24</v>
      </c>
      <c r="AY7" s="783"/>
      <c r="AZ7" s="783">
        <f>+AX7+1</f>
        <v>25</v>
      </c>
      <c r="BA7" s="783"/>
      <c r="BB7" s="783">
        <f>+AZ7+1</f>
        <v>26</v>
      </c>
      <c r="BC7" s="783"/>
      <c r="BD7" s="783">
        <f>+BB7+1</f>
        <v>27</v>
      </c>
      <c r="BE7" s="783"/>
      <c r="BF7" s="783">
        <f>+BD7+1</f>
        <v>28</v>
      </c>
      <c r="BG7" s="783"/>
      <c r="BH7" s="783">
        <f>+BF7+1</f>
        <v>29</v>
      </c>
      <c r="BI7" s="783"/>
      <c r="BJ7" s="783">
        <f>+BH7+1</f>
        <v>30</v>
      </c>
      <c r="BK7" s="783"/>
      <c r="BL7" s="783">
        <f>+BJ7+1</f>
        <v>31</v>
      </c>
      <c r="BM7" s="783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2013-11-06T08:34:00Z</dcterms:modified>
</cp:coreProperties>
</file>