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 calcMode="manual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720"/>
  <c r="A635"/>
  <c r="A224"/>
  <c r="A226"/>
  <c r="A901"/>
  <c r="A549"/>
  <c r="A876"/>
  <c r="A957"/>
  <c r="A924"/>
  <c r="A838"/>
  <c r="A653"/>
  <c r="A817"/>
  <c r="A997"/>
  <c r="A863"/>
  <c r="A418"/>
  <c r="A388"/>
  <c r="A345"/>
  <c r="A792"/>
  <c r="A898"/>
  <c r="A365"/>
  <c r="A944"/>
  <c r="A753"/>
  <c r="A643"/>
  <c r="A665"/>
  <c r="A743"/>
  <c r="A992"/>
  <c r="A882"/>
  <c r="A424"/>
  <c r="A736"/>
  <c r="A300"/>
  <c r="A930"/>
  <c r="A966"/>
  <c r="A531"/>
  <c r="A652"/>
  <c r="A536"/>
  <c r="A913"/>
  <c r="A281"/>
  <c r="A703"/>
  <c r="A719"/>
  <c r="A581"/>
  <c r="A900"/>
  <c r="A660"/>
  <c r="A284"/>
  <c r="A545"/>
  <c r="A553"/>
  <c r="A354"/>
  <c r="A799"/>
  <c r="A909"/>
  <c r="A543"/>
  <c r="A539"/>
  <c r="A828"/>
  <c r="A368"/>
  <c r="A384"/>
  <c r="A355"/>
  <c r="A228"/>
  <c r="A826"/>
  <c r="A679"/>
  <c r="A711"/>
  <c r="A392"/>
  <c r="A888"/>
  <c r="A248"/>
  <c r="A478"/>
  <c r="A428"/>
  <c r="A233"/>
  <c r="A1001"/>
  <c r="A404"/>
  <c r="A774"/>
  <c r="A854"/>
  <c r="A595"/>
  <c r="A445"/>
  <c r="A513"/>
  <c r="A528"/>
  <c r="A809"/>
  <c r="A517"/>
  <c r="A229"/>
  <c r="A840"/>
  <c r="A716"/>
  <c r="A556"/>
  <c r="A422"/>
  <c r="A469"/>
  <c r="A607"/>
  <c r="A317"/>
  <c r="A915"/>
  <c r="A222"/>
  <c r="A597"/>
  <c r="A741"/>
  <c r="A299"/>
  <c r="A377"/>
  <c r="A600"/>
  <c r="A671"/>
  <c r="A279"/>
  <c r="A628"/>
  <c r="A286"/>
  <c r="A890"/>
  <c r="A307"/>
  <c r="A701"/>
  <c r="A455"/>
  <c r="A974"/>
  <c r="A977"/>
  <c r="A297"/>
  <c r="A897"/>
  <c r="A647"/>
  <c r="A770"/>
  <c r="A651"/>
  <c r="A249"/>
  <c r="A373"/>
  <c r="A886"/>
  <c r="A733"/>
  <c r="A981"/>
  <c r="A1013"/>
  <c r="A282"/>
  <c r="A213"/>
  <c r="A648"/>
  <c r="A231"/>
  <c r="A630"/>
  <c r="A253"/>
  <c r="A742"/>
  <c r="A308"/>
  <c r="A594"/>
  <c r="A999"/>
  <c r="A823"/>
  <c r="A616"/>
  <c r="A655"/>
  <c r="A576"/>
  <c r="A525"/>
  <c r="A1010"/>
  <c r="A995"/>
  <c r="A918"/>
  <c r="A565"/>
  <c r="A221"/>
  <c r="A839"/>
  <c r="A862"/>
  <c r="A681"/>
  <c r="A764"/>
  <c r="A316"/>
  <c r="A242"/>
  <c r="A460"/>
  <c r="A564"/>
  <c r="A476"/>
  <c r="A441"/>
  <c r="A867"/>
  <c r="A657"/>
  <c r="A419"/>
  <c r="A258"/>
  <c r="A710"/>
  <c r="A364"/>
  <c r="A599"/>
  <c r="A726"/>
  <c r="A914"/>
  <c r="A1011"/>
  <c r="A893"/>
  <c r="A432"/>
  <c r="A474"/>
  <c r="A700"/>
  <c r="A964"/>
  <c r="A983"/>
  <c r="A561"/>
  <c r="A495"/>
  <c r="A423"/>
  <c r="A738"/>
  <c r="A945"/>
  <c r="A463"/>
  <c r="A684"/>
  <c r="A758"/>
  <c r="A775"/>
  <c r="A335"/>
  <c r="A749"/>
  <c r="A725"/>
  <c r="A329"/>
  <c r="A617"/>
  <c r="A637"/>
  <c r="A990"/>
  <c r="A237"/>
  <c r="A836"/>
  <c r="A729"/>
  <c r="A391"/>
  <c r="A813"/>
  <c r="A632"/>
  <c r="A458"/>
  <c r="A483"/>
  <c r="A857"/>
  <c r="A321"/>
  <c r="A757"/>
  <c r="A649"/>
  <c r="A330"/>
  <c r="A1015"/>
  <c r="A289"/>
  <c r="A351"/>
  <c r="A437"/>
  <c r="A378"/>
  <c r="A748"/>
  <c r="A301"/>
  <c r="A568"/>
  <c r="A910"/>
  <c r="A243"/>
  <c r="A692"/>
  <c r="A216"/>
  <c r="A450"/>
  <c r="A979"/>
  <c r="A454"/>
  <c r="A512"/>
  <c r="A511"/>
  <c r="A498"/>
  <c r="A778"/>
  <c r="A381"/>
  <c r="A339"/>
  <c r="A571"/>
  <c r="A252"/>
  <c r="A713"/>
  <c r="A946"/>
  <c r="A885"/>
  <c r="A640"/>
  <c r="A755"/>
  <c r="A941"/>
  <c r="A261"/>
  <c r="A609"/>
  <c r="A409"/>
  <c r="A588"/>
  <c r="A270"/>
  <c r="A724"/>
  <c r="A996"/>
  <c r="A313"/>
  <c r="A369"/>
  <c r="A698"/>
  <c r="A731"/>
  <c r="A338"/>
  <c r="A244"/>
  <c r="A296"/>
  <c r="A766"/>
  <c r="A472"/>
  <c r="A952"/>
  <c r="A465"/>
  <c r="A1017"/>
  <c r="A788"/>
  <c r="A641"/>
  <c r="A662"/>
  <c r="A410"/>
  <c r="A846"/>
  <c r="A467"/>
  <c r="A642"/>
  <c r="A309"/>
  <c r="A963"/>
  <c r="A570"/>
  <c r="A294"/>
  <c r="A509"/>
  <c r="A697"/>
  <c r="A707"/>
  <c r="A948"/>
  <c r="A540"/>
  <c r="A352"/>
  <c r="A1008"/>
  <c r="A936"/>
  <c r="A613"/>
  <c r="A275"/>
  <c r="A438"/>
  <c r="A683"/>
  <c r="A612"/>
  <c r="A246"/>
  <c r="A466"/>
  <c r="A544"/>
  <c r="A812"/>
  <c r="A215"/>
  <c r="A767"/>
  <c r="A295"/>
  <c r="A342"/>
  <c r="A878"/>
  <c r="A780"/>
  <c r="A832"/>
  <c r="A1005"/>
  <c r="A714"/>
  <c r="A717"/>
  <c r="A639"/>
  <c r="A447"/>
  <c r="A895"/>
  <c r="A1007"/>
  <c r="A715"/>
  <c r="A602"/>
  <c r="A763"/>
  <c r="A696"/>
  <c r="A795"/>
  <c r="A739"/>
  <c r="A559"/>
  <c r="A263"/>
  <c r="A318"/>
  <c r="A217"/>
  <c r="A950"/>
  <c r="A421"/>
  <c r="A273"/>
  <c r="A444"/>
  <c r="A560"/>
  <c r="A837"/>
  <c r="A283"/>
  <c r="A678"/>
  <c r="A815"/>
  <c r="A1012"/>
  <c r="A247"/>
  <c r="A550"/>
  <c r="A601"/>
  <c r="A328"/>
  <c r="A864"/>
  <c r="A262"/>
  <c r="A970"/>
  <c r="A807"/>
  <c r="A680"/>
  <c r="A730"/>
  <c r="A504"/>
  <c r="A783"/>
  <c r="A499"/>
  <c r="A889"/>
  <c r="A579"/>
  <c r="A448"/>
  <c r="A398"/>
  <c r="A372"/>
  <c r="A954"/>
  <c r="A800"/>
  <c r="A861"/>
  <c r="A789"/>
  <c r="A254"/>
  <c r="A960"/>
  <c r="A370"/>
  <c r="A686"/>
  <c r="A972"/>
  <c r="A777"/>
  <c r="A223"/>
  <c r="A256"/>
  <c r="A477"/>
  <c r="A842"/>
  <c r="A558"/>
  <c r="A510"/>
  <c r="A734"/>
  <c r="A962"/>
  <c r="A903"/>
  <c r="A508"/>
  <c r="A819"/>
  <c r="A379"/>
  <c r="A705"/>
  <c r="A501"/>
  <c r="A959"/>
  <c r="A267"/>
  <c r="A659"/>
  <c r="A311"/>
  <c r="A440"/>
  <c r="A240"/>
  <c r="A718"/>
  <c r="A835"/>
  <c r="A906"/>
  <c r="A340"/>
  <c r="A868"/>
  <c r="A843"/>
  <c r="A464"/>
  <c r="A722"/>
  <c r="A563"/>
  <c r="A987"/>
  <c r="A896"/>
  <c r="A526"/>
  <c r="A674"/>
  <c r="A805"/>
  <c r="A925"/>
  <c r="A343"/>
  <c r="A362"/>
  <c r="A884"/>
  <c r="A704"/>
  <c r="A891"/>
  <c r="A493"/>
  <c r="A344"/>
  <c r="A980"/>
  <c r="A654"/>
  <c r="A385"/>
  <c r="A865"/>
  <c r="A638"/>
  <c r="A853"/>
  <c r="A827"/>
  <c r="A452"/>
  <c r="A709"/>
  <c r="A451"/>
  <c r="A614"/>
  <c r="A732"/>
  <c r="A507"/>
  <c r="A744"/>
  <c r="A376"/>
  <c r="A869"/>
  <c r="A471"/>
  <c r="A810"/>
  <c r="A346"/>
  <c r="A542"/>
  <c r="A255"/>
  <c r="A305"/>
  <c r="A873"/>
  <c r="A916"/>
  <c r="A796"/>
  <c r="A860"/>
  <c r="A633"/>
  <c r="A831"/>
  <c r="A584"/>
  <c r="A546"/>
  <c r="A361"/>
  <c r="A333"/>
  <c r="A557"/>
  <c r="A431"/>
  <c r="A943"/>
  <c r="A721"/>
  <c r="A415"/>
  <c r="A481"/>
  <c r="A907"/>
  <c r="A689"/>
  <c r="A874"/>
  <c r="A596"/>
  <c r="A658"/>
  <c r="A573"/>
  <c r="A393"/>
  <c r="A798"/>
  <c r="A801"/>
  <c r="A695"/>
  <c r="A822"/>
  <c r="A274"/>
  <c r="A955"/>
  <c r="A942"/>
  <c r="A841"/>
  <c r="A776"/>
  <c r="A426"/>
  <c r="A624"/>
  <c r="A459"/>
  <c r="A975"/>
  <c r="A285"/>
  <c r="A401"/>
  <c r="A371"/>
  <c r="A357"/>
  <c r="A574"/>
  <c r="A773"/>
  <c r="A349"/>
  <c r="A1003"/>
  <c r="A844"/>
  <c r="A688"/>
  <c r="A784"/>
  <c r="A236"/>
  <c r="A825"/>
  <c r="A592"/>
  <c r="A534"/>
  <c r="A319"/>
  <c r="A212"/>
  <c r="A239"/>
  <c r="A315"/>
  <c r="A230"/>
  <c r="A958"/>
  <c r="A622"/>
  <c r="A735"/>
  <c r="A375"/>
  <c r="A768"/>
  <c r="A214"/>
  <c r="A433"/>
  <c r="A359"/>
  <c r="A425"/>
  <c r="A782"/>
  <c r="A887"/>
  <c r="A302"/>
  <c r="A1009"/>
  <c r="A723"/>
  <c r="A625"/>
  <c r="A912"/>
  <c r="A265"/>
  <c r="A760"/>
  <c r="A877"/>
  <c r="A902"/>
  <c r="A978"/>
  <c r="A292"/>
  <c r="A621"/>
  <c r="A480"/>
  <c r="A937"/>
  <c r="A562"/>
  <c r="A894"/>
  <c r="A871"/>
  <c r="A811"/>
  <c r="A259"/>
  <c r="A403"/>
  <c r="A387"/>
  <c r="A646"/>
  <c r="A727"/>
  <c r="A932"/>
  <c r="A620"/>
  <c r="A985"/>
  <c r="A374"/>
  <c r="A487"/>
  <c r="A225"/>
  <c r="A606"/>
  <c r="A708"/>
  <c r="A610"/>
  <c r="A566"/>
  <c r="A802"/>
  <c r="A537"/>
  <c r="A920"/>
  <c r="A572"/>
  <c r="A569"/>
  <c r="A412"/>
  <c r="A350"/>
  <c r="A366"/>
  <c r="A211"/>
  <c r="A961"/>
  <c r="A971"/>
  <c r="A583"/>
  <c r="A535"/>
  <c r="A347"/>
  <c r="A634"/>
  <c r="A266"/>
  <c r="A232"/>
  <c r="A533"/>
  <c r="A986"/>
  <c r="A538"/>
  <c r="A389"/>
  <c r="A728"/>
  <c r="A547"/>
  <c r="A668"/>
  <c r="A666"/>
  <c r="A765"/>
  <c r="A506"/>
  <c r="A220"/>
  <c r="A976"/>
  <c r="A491"/>
  <c r="A541"/>
  <c r="A518"/>
  <c r="A1016"/>
  <c r="A484"/>
  <c r="A973"/>
  <c r="A785"/>
  <c r="A413"/>
  <c r="A306"/>
  <c r="A951"/>
  <c r="A745"/>
  <c r="A786"/>
  <c r="A830"/>
  <c r="A250"/>
  <c r="A806"/>
  <c r="A921"/>
  <c r="A523"/>
  <c r="A500"/>
  <c r="A685"/>
  <c r="A449"/>
  <c r="A834"/>
  <c r="A1014"/>
  <c r="A712"/>
  <c r="A779"/>
  <c r="A794"/>
  <c r="A644"/>
  <c r="A879"/>
  <c r="A793"/>
  <c r="A851"/>
  <c r="A931"/>
  <c r="A591"/>
  <c r="A605"/>
  <c r="A880"/>
  <c r="A439"/>
  <c r="A457"/>
  <c r="A690"/>
  <c r="A514"/>
  <c r="A520"/>
  <c r="A577"/>
  <c r="A769"/>
  <c r="A858"/>
  <c r="A358"/>
  <c r="A479"/>
  <c r="A435"/>
  <c r="A636"/>
  <c r="A406"/>
  <c r="A408"/>
  <c r="A650"/>
  <c r="A589"/>
  <c r="A969"/>
  <c r="A287"/>
  <c r="A552"/>
  <c r="A486"/>
  <c r="A699"/>
  <c r="A417"/>
  <c r="A797"/>
  <c r="A947"/>
  <c r="A929"/>
  <c r="A627"/>
  <c r="A488"/>
  <c r="A747"/>
  <c r="A578"/>
  <c r="A1006"/>
  <c r="A1002"/>
  <c r="A529"/>
  <c r="A363"/>
  <c r="A298"/>
  <c r="A334"/>
  <c r="A386"/>
  <c r="A804"/>
  <c r="A468"/>
  <c r="A593"/>
  <c r="A808"/>
  <c r="A475"/>
  <c r="A883"/>
  <c r="A664"/>
  <c r="A434"/>
  <c r="A656"/>
  <c r="A604"/>
  <c r="A323"/>
  <c r="A939"/>
  <c r="A848"/>
  <c r="A859"/>
  <c r="A934"/>
  <c r="A691"/>
  <c r="A965"/>
  <c r="A490"/>
  <c r="A489"/>
  <c r="A892"/>
  <c r="A751"/>
  <c r="A532"/>
  <c r="A461"/>
  <c r="A405"/>
  <c r="A746"/>
  <c r="A396"/>
  <c r="A551"/>
  <c r="A677"/>
  <c r="A672"/>
  <c r="A383"/>
  <c r="A706"/>
  <c r="A390"/>
  <c r="A238"/>
  <c r="A530"/>
  <c r="A519"/>
  <c r="A645"/>
  <c r="A429"/>
  <c r="A991"/>
  <c r="A303"/>
  <c r="A397"/>
  <c r="A682"/>
  <c r="A750"/>
  <c r="A235"/>
  <c r="A312"/>
  <c r="A485"/>
  <c r="A694"/>
  <c r="A702"/>
  <c r="A291"/>
  <c r="A988"/>
  <c r="A737"/>
  <c r="A497"/>
  <c r="A442"/>
  <c r="A856"/>
  <c r="A905"/>
  <c r="A818"/>
  <c r="A673"/>
  <c r="A829"/>
  <c r="A814"/>
  <c r="A341"/>
  <c r="A218"/>
  <c r="A917"/>
  <c r="A554"/>
  <c r="A326"/>
  <c r="A619"/>
  <c r="A325"/>
  <c r="A669"/>
  <c r="A875"/>
  <c r="A264"/>
  <c r="A280"/>
  <c r="A820"/>
  <c r="A503"/>
  <c r="A982"/>
  <c r="A824"/>
  <c r="A251"/>
  <c r="A771"/>
  <c r="A407"/>
  <c r="A436"/>
  <c r="A928"/>
  <c r="A787"/>
  <c r="A395"/>
  <c r="A752"/>
  <c r="A446"/>
  <c r="A761"/>
  <c r="A276"/>
  <c r="A582"/>
  <c r="A803"/>
  <c r="A260"/>
  <c r="A675"/>
  <c r="A791"/>
  <c r="A470"/>
  <c r="A821"/>
  <c r="A290"/>
  <c r="A590"/>
  <c r="A881"/>
  <c r="A505"/>
  <c r="A904"/>
  <c r="A667"/>
  <c r="A332"/>
  <c r="A994"/>
  <c r="A515"/>
  <c r="A278"/>
  <c r="A516"/>
  <c r="A967"/>
  <c r="A555"/>
  <c r="A314"/>
  <c r="A623"/>
  <c r="A227"/>
  <c r="A502"/>
  <c r="A402"/>
  <c r="A670"/>
  <c r="A380"/>
  <c r="A527"/>
  <c r="A521"/>
  <c r="A456"/>
  <c r="A336"/>
  <c r="A756"/>
  <c r="A740"/>
  <c r="A850"/>
  <c r="A524"/>
  <c r="A427"/>
  <c r="A956"/>
  <c r="A911"/>
  <c r="A611"/>
  <c r="A382"/>
  <c r="A663"/>
  <c r="A998"/>
  <c r="A661"/>
  <c r="A586"/>
  <c r="A852"/>
  <c r="A310"/>
  <c r="A288"/>
  <c r="A430"/>
  <c r="A234"/>
  <c r="A626"/>
  <c r="A269"/>
  <c r="A949"/>
  <c r="A953"/>
  <c r="A908"/>
  <c r="A257"/>
  <c r="A631"/>
  <c r="A870"/>
  <c r="A816"/>
  <c r="A348"/>
  <c r="A575"/>
  <c r="A304"/>
  <c r="A420"/>
  <c r="A322"/>
  <c r="A603"/>
  <c r="A754"/>
  <c r="A580"/>
  <c r="A416"/>
  <c r="A241"/>
  <c r="A598"/>
  <c r="A585"/>
  <c r="A923"/>
  <c r="A618"/>
  <c r="A676"/>
  <c r="A687"/>
  <c r="A453"/>
  <c r="A922"/>
  <c r="A866"/>
  <c r="A548"/>
  <c r="A245"/>
  <c r="A443"/>
  <c r="A845"/>
  <c r="A759"/>
  <c r="A367"/>
  <c r="A762"/>
  <c r="A993"/>
  <c r="A968"/>
  <c r="A337"/>
  <c r="A629"/>
  <c r="A772"/>
  <c r="A567"/>
  <c r="A938"/>
  <c r="A899"/>
  <c r="A400"/>
  <c r="A320"/>
  <c r="A219"/>
  <c r="A331"/>
  <c r="A927"/>
  <c r="A790"/>
  <c r="A492"/>
  <c r="A496"/>
  <c r="A411"/>
  <c r="A940"/>
  <c r="A462"/>
  <c r="A615"/>
  <c r="A324"/>
  <c r="A327"/>
  <c r="A849"/>
  <c r="A356"/>
  <c r="A268"/>
  <c r="A608"/>
  <c r="A522"/>
  <c r="A984"/>
  <c r="A847"/>
  <c r="A277"/>
  <c r="A473"/>
  <c r="A1000"/>
  <c r="A935"/>
  <c r="A872"/>
  <c r="A989"/>
  <c r="A926"/>
  <c r="A272"/>
  <c r="A394"/>
  <c r="A414"/>
  <c r="A587"/>
  <c r="A919"/>
  <c r="A833"/>
  <c r="A482"/>
  <c r="A494"/>
  <c r="A693"/>
  <c r="A855"/>
  <c r="A271"/>
  <c r="A353"/>
  <c r="A781"/>
  <c r="A1004"/>
  <c r="A399"/>
  <c r="A933"/>
  <c r="A360"/>
  <c r="A293"/>
  <c r="AB27" i="1" l="1"/>
  <c r="BJ14" i="2"/>
  <c r="BM14" l="1"/>
  <c r="AC27" i="1"/>
  <c r="BP14" i="2" l="1"/>
  <c r="AD27" i="1"/>
  <c r="AE27" l="1"/>
  <c r="BS14" i="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<sst xmlns="http://schemas.openxmlformats.org/spreadsheetml/2006/main" count="3246" uniqueCount="699">
  <si>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</si>
  <si>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</si>
  <si>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</si>
  <si>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</si>
  <si>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</si>
  <si>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</si>
  <si>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</si>
  <si>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</si>
  <si>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</si>
  <si>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</si>
  <si>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</si>
  <si>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</si>
  <si>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</si>
  <si>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</si>
  <si>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</si>
  <si>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</si>
  <si>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</si>
  <si>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</si>
  <si>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</si>
  <si>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</si>
  <si>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</si>
  <si>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</si>
  <si>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</si>
  <si>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</si>
  <si>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</si>
  <si>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</si>
  <si>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</si>
  <si>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</si>
  <si>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</si>
  <si>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</si>
  <si>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</si>
  <si>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</si>
  <si>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</si>
  <si>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</si>
  <si>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</si>
  <si>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</si>
  <si>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</si>
  <si>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</si>
  <si>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</si>
  <si>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</si>
  <si>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</si>
  <si>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</si>
  <si>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</si>
  <si>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</si>
  <si>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</si>
  <si>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</si>
  <si>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</si>
  <si>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</si>
  <si>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</si>
  <si>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</si>
  <si>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</si>
  <si>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</si>
  <si>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</si>
  <si>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</si>
  <si>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</si>
  <si>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</si>
  <si>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</si>
  <si>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</si>
  <si>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</si>
  <si>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</si>
  <si>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</si>
  <si>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</si>
  <si>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</si>
  <si>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</si>
  <si>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</si>
  <si>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</si>
  <si>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</si>
  <si>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</si>
  <si>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</si>
  <si>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</si>
  <si>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</si>
  <si>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</si>
  <si>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</si>
  <si>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</si>
  <si>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</si>
  <si>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</si>
  <si>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</si>
  <si>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</si>
  <si>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</si>
  <si>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</si>
  <si>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</si>
  <si>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</si>
  <si>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</si>
  <si>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</si>
  <si>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</si>
  <si>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</si>
  <si>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</si>
  <si>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</si>
  <si>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</si>
  <si>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</si>
  <si>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</si>
  <si>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</si>
  <si>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</si>
  <si>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</si>
  <si>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</si>
  <si>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</si>
  <si>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</si>
  <si>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</si>
  <si>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</si>
  <si>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</si>
  <si>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</si>
  <si>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</si>
  <si>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</si>
  <si>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</si>
  <si>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</si>
  <si>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</si>
  <si>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</si>
  <si>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</si>
  <si>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</si>
  <si>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</si>
  <si>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</si>
  <si>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</si>
  <si>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</si>
  <si>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</si>
  <si>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</si>
  <si>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</si>
  <si>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</si>
  <si>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</si>
  <si>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</si>
  <si>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</si>
  <si>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</si>
  <si>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</si>
  <si>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</si>
  <si>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</si>
  <si>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</si>
  <si>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</si>
  <si>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</si>
  <si>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</si>
  <si>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</si>
  <si>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</si>
  <si>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</si>
  <si>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</si>
  <si>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</si>
  <si>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</si>
  <si>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</si>
  <si>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</si>
  <si>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</si>
  <si>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</si>
  <si>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</si>
  <si>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</si>
  <si>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</si>
  <si>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</si>
  <si>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</si>
  <si>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</si>
  <si>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</si>
  <si>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</si>
  <si>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</si>
  <si>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</si>
  <si>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</si>
  <si>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</si>
  <si>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</si>
  <si>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</si>
  <si>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</si>
  <si>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</si>
  <si>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</si>
  <si>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</si>
  <si>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</si>
  <si>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</si>
  <si>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</si>
  <si>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</si>
  <si>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</si>
  <si>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</si>
  <si>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</si>
  <si>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</si>
  <si>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</si>
  <si>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</si>
  <si>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</si>
  <si>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</si>
  <si>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</si>
  <si>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</si>
  <si>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</si>
  <si>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</si>
  <si>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</si>
  <si>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</si>
  <si>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</si>
  <si>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</si>
  <si>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</si>
  <si>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</si>
  <si>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</si>
  <si>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</si>
  <si>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</si>
  <si>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</si>
  <si>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</si>
  <si>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</si>
  <si>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</si>
  <si>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</si>
  <si>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</si>
  <si>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</si>
  <si>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</si>
  <si>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</si>
  <si>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</si>
  <si>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</si>
  <si>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</si>
  <si>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</si>
  <si>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</si>
  <si>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</si>
  <si>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</si>
  <si>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</si>
  <si>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</si>
  <si>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</si>
  <si>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</si>
  <si>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</si>
  <si>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</si>
  <si>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</si>
  <si>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</si>
  <si>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</si>
  <si>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</si>
  <si>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</si>
  <si>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</si>
  <si>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</si>
  <si>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</si>
  <si>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</si>
  <si>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</si>
  <si>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</si>
  <si>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</si>
  <si>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</si>
  <si>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</si>
  <si>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</si>
  <si>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</si>
  <si>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</si>
  <si>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</si>
  <si>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</si>
  <si>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</si>
  <si>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</si>
  <si>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</si>
  <si>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</si>
  <si>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</si>
  <si>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</si>
  <si>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</si>
  <si>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</si>
  <si>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</si>
  <si>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</si>
  <si>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</si>
  <si>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</si>
  <si>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</si>
  <si>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</si>
  <si>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</si>
  <si>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</si>
  <si>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</si>
  <si>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</si>
  <si>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</si>
  <si>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</si>
  <si>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</si>
  <si>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</si>
  <si>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</si>
  <si>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</si>
  <si>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</si>
  <si>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</si>
  <si>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</si>
  <si>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</si>
  <si>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</si>
  <si>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</si>
  <si>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</si>
  <si>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</si>
  <si>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</si>
  <si>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</si>
  <si>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</si>
  <si>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</si>
  <si>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</si>
  <si>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</si>
  <si>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</si>
  <si>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</si>
  <si>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</si>
  <si>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</si>
  <si>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</si>
  <si>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</si>
  <si>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</si>
  <si>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</si>
  <si>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</si>
  <si>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</si>
  <si>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</si>
  <si>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</si>
  <si>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</si>
  <si>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</si>
  <si>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</si>
  <si>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</si>
  <si>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</si>
  <si>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</si>
  <si>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</si>
  <si>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</si>
  <si>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</si>
  <si>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</si>
  <si>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</si>
  <si>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</si>
  <si>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</si>
  <si>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</si>
  <si>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</si>
  <si>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</si>
  <si>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</si>
  <si>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</si>
  <si>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</si>
  <si>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</si>
  <si>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</si>
  <si>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</si>
  <si>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</si>
  <si>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</si>
  <si>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</si>
  <si>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</si>
  <si>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</si>
  <si>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</si>
  <si>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</si>
  <si>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</si>
  <si>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</si>
  <si>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</si>
  <si>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</si>
  <si>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</si>
  <si>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</si>
  <si>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</si>
  <si>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</si>
  <si>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</si>
  <si>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</si>
  <si>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</si>
  <si>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</si>
  <si>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</si>
  <si>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</si>
  <si>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</si>
  <si>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</si>
  <si>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</si>
  <si>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</si>
  <si>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</si>
  <si>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</si>
  <si>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</si>
  <si>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</si>
  <si>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</si>
  <si>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</si>
  <si>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</si>
  <si>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</si>
  <si>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</si>
  <si>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</si>
  <si>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</si>
  <si>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</si>
  <si>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</si>
  <si>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</si>
  <si>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</si>
  <si>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</si>
  <si>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</si>
  <si>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</si>
  <si>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</si>
  <si>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</si>
  <si>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</si>
  <si>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</si>
  <si>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</si>
  <si>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</si>
  <si>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</si>
  <si>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</si>
  <si>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</si>
  <si>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</si>
  <si>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</si>
  <si>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</si>
  <si>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</si>
  <si>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</si>
  <si>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</si>
  <si>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</si>
  <si>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</si>
  <si>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</si>
  <si>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</si>
  <si>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</si>
  <si>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</si>
  <si>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</si>
  <si>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</si>
  <si>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</si>
  <si>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</si>
  <si>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</si>
  <si>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</si>
  <si>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</si>
  <si>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</si>
  <si>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</si>
  <si>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</si>
  <si>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</si>
  <si>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</si>
  <si>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</si>
  <si>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</si>
  <si>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</si>
  <si>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</si>
  <si>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</si>
  <si>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</si>
  <si>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</si>
  <si>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</si>
  <si>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</si>
  <si>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</si>
  <si>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</si>
  <si>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</si>
  <si>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</si>
  <si>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</si>
  <si>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</si>
  <si>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</si>
  <si>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</si>
  <si>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</si>
  <si>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</si>
  <si>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</si>
  <si>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</si>
  <si>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</si>
  <si>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</si>
  <si>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</si>
  <si>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</si>
  <si>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</si>
  <si>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</si>
  <si>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</si>
  <si>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</si>
  <si>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</si>
  <si>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</si>
  <si>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</si>
  <si>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</si>
  <si>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</si>
  <si>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</si>
  <si>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</si>
  <si>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</si>
  <si>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</si>
  <si>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</si>
  <si>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</si>
  <si>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</si>
  <si>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</si>
  <si>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</si>
  <si>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</si>
  <si>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</si>
  <si>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</si>
  <si>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</si>
  <si>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</si>
  <si>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</si>
  <si>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</si>
  <si>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</si>
  <si>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</si>
  <si>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</si>
  <si>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</si>
  <si>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</si>
  <si>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</si>
  <si>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</si>
  <si>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</si>
  <si>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</si>
  <si>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</si>
  <si>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</si>
  <si>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</si>
  <si>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</si>
  <si>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</si>
  <si>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</si>
  <si>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</si>
  <si>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</si>
  <si>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</si>
  <si>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</si>
  <si>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</si>
  <si>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</si>
  <si>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</si>
  <si>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</si>
  <si>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</si>
  <si>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</si>
  <si>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</si>
  <si>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</si>
  <si>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</si>
  <si>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</si>
  <si>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</si>
  <si>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</si>
  <si>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</si>
  <si>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</si>
  <si>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</si>
  <si>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</si>
  <si>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</si>
  <si>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</si>
  <si>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</si>
  <si>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</si>
  <si>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</si>
  <si>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</si>
  <si>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</si>
  <si>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</si>
  <si>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</si>
  <si>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</si>
  <si>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</si>
  <si>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</si>
  <si>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</si>
  <si>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</si>
  <si>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</si>
  <si>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</si>
  <si>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</si>
  <si>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</si>
  <si>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</si>
  <si>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</si>
  <si>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</si>
  <si>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</si>
  <si>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</si>
  <si>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</si>
  <si>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</si>
  <si>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</si>
  <si>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</si>
  <si>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</si>
  <si>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</si>
  <si>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</si>
  <si>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</si>
  <si>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</si>
  <si>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</si>
  <si>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</si>
  <si>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</si>
  <si>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</si>
  <si>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</si>
  <si>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</si>
  <si>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</si>
  <si>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</si>
  <si>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</si>
  <si>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</si>
  <si>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</si>
  <si>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</si>
  <si>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</si>
  <si>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</si>
  <si>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</si>
  <si>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</si>
  <si>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</si>
  <si>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</si>
  <si>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</si>
  <si>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</si>
  <si>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</si>
  <si>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</si>
  <si>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</si>
  <si>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</si>
  <si>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</si>
  <si>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</si>
  <si>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</si>
  <si>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</si>
  <si>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</si>
  <si>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</si>
  <si>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</si>
  <si>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</si>
  <si>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</si>
  <si>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</si>
  <si>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</si>
  <si>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</si>
  <si>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</si>
  <si>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</si>
  <si>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</si>
  <si>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</si>
  <si>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</si>
  <si>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</si>
  <si>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</si>
  <si>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</si>
  <si>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</si>
  <si>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</si>
  <si>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</si>
  <si>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</si>
  <si>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</si>
  <si>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</si>
  <si>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</si>
  <si>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</si>
  <si>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</si>
  <si>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</si>
  <si>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</si>
  <si>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</si>
  <si>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</si>
  <si>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</si>
  <si>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</si>
  <si>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</si>
  <si>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</si>
  <si>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</si>
  <si>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</si>
  <si>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</si>
  <si>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</si>
  <si>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</si>
  <si>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</si>
  <si>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</si>
  <si>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</si>
  <si>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</si>
  <si>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</si>
  <si>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</si>
  <si>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</si>
  <si>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</si>
  <si>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</si>
  <si>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</si>
  <si>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</si>
  <si>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</si>
  <si>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</si>
  <si>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</si>
  <si>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</si>
  <si>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</si>
  <si>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</si>
  <si>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</si>
  <si>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</si>
  <si>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</si>
  <si>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</si>
  <si>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</si>
  <si>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</si>
  <si>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</si>
  <si>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</si>
  <si>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</si>
  <si>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</si>
  <si>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</si>
  <si>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</si>
  <si>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</si>
  <si>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</si>
  <si>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</si>
  <si>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</si>
  <si>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</si>
  <si>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</si>
  <si>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</si>
  <si>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</si>
  <si>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</si>
  <si>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</si>
  <si>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</si>
  <si>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</si>
  <si>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</si>
  <si>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</si>
  <si>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</si>
  <si>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</si>
  <si>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</si>
  <si>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</si>
  <si>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</si>
  <si>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</si>
  <si>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</si>
  <si>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</si>
  <si>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</si>
  <si>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</si>
  <si>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</si>
  <si>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</si>
  <si>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</si>
  <si>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</si>
  <si>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</si>
  <si>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</si>
  <si>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</si>
  <si>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</si>
  <si>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</si>
  <si>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</si>
  <si>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</si>
  <si>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</si>
  <si>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</si>
  <si>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</si>
  <si>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</si>
  <si>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</si>
  <si>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</si>
  <si>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</si>
  <si>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</si>
  <si>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</si>
  <si>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</si>
  <si>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</si>
  <si>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</si>
  <si>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</si>
  <si>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</si>
  <si>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</si>
  <si>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</si>
  <si>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</si>
  <si>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</si>
  <si>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</si>
  <si>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</si>
  <si>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</si>
  <si>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</si>
  <si>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</si>
  <si>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</si>
  <si>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</si>
  <si>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</si>
  <si>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</si>
  <si>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</si>
  <si>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</si>
  <si>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</si>
  <si>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</si>
  <si>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</si>
  <si>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</si>
  <si>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</si>
  <si>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</si>
  <si>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</si>
  <si>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</si>
  <si>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</si>
  <si>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</si>
  <si>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</si>
  <si>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</si>
  <si>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</si>
  <si>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</si>
  <si>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</si>
  <si>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</si>
  <si>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</si>
  <si>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</si>
  <si>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</si>
  <si>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</si>
  <si>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</si>
  <si>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</si>
  <si>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AB26 H : MAXIS 50%</t>
  </si>
  <si>
    <t>BA23 SOMERSBY</t>
  </si>
  <si>
    <t>BA24 SOMERSBY BKT</t>
  </si>
  <si>
    <t>BA28 HOEGAARDEN BKT</t>
  </si>
  <si>
    <t>BA30 PAULANER BKT</t>
  </si>
  <si>
    <t>ZAD01 COLD</t>
  </si>
  <si>
    <t>ZAD02 HOT</t>
  </si>
  <si>
    <t>ZAD03 WARM</t>
  </si>
  <si>
    <t>ZAD04 LESS ICE</t>
  </si>
  <si>
    <t>ZAD06 NO ICE</t>
  </si>
  <si>
    <t>ZAD07 LESS SWEET</t>
  </si>
  <si>
    <t>ZAD13 ADD LEMON</t>
  </si>
  <si>
    <t>ZAD14 MORE SWEET</t>
  </si>
  <si>
    <t>ZAD16 ICE ONLY</t>
  </si>
  <si>
    <t>ZAD20 JUG</t>
  </si>
  <si>
    <t>ZAD36 BEER GLASS</t>
  </si>
  <si>
    <t>ZAD37 ICE BUCKET</t>
  </si>
  <si>
    <t>ZZZZZ CHANGE HAPPY</t>
  </si>
  <si>
    <t>ZAD05 MORE ICE</t>
  </si>
  <si>
    <t>ZAD12 NO VEGGIE</t>
  </si>
  <si>
    <t>ZAD16 KOSONG</t>
  </si>
  <si>
    <t>ZAD17 WITHOUT SUGAR</t>
  </si>
  <si>
    <t>ZAD19 KAU KAU</t>
  </si>
  <si>
    <t>ZAE02 HEI MEM EX BKT</t>
  </si>
  <si>
    <t>AC35 N : 1+1</t>
  </si>
  <si>
    <t>AC36 N : 1+1 AEON</t>
  </si>
  <si>
    <t>AC41 N : MAXIS 50</t>
  </si>
  <si>
    <t>BA26 STRONGBOW BKT</t>
  </si>
  <si>
    <t>ZAD16 1 GLASS ICE</t>
  </si>
  <si>
    <t>ZAD21 TAKE AWAY</t>
  </si>
  <si>
    <t>ZZZZZ CHANGE TO SET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</si>
</sst>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48" fillId="0" borderId="0" xfId="6" applyFont="1" applyAlignment="1">
      <alignment horizontal="left"/>
    </xf>
    <xf numFmtId="0" fontId="17" fillId="0" borderId="63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NOVEMBER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41579</v>
      </c>
      <c r="H27" s="378">
        <f ca="1">IFERROR(IF(MONTH(G27+1)&lt;=MONTH($G$27),G27+1,""),"")</f>
        <v>41580</v>
      </c>
      <c r="I27" s="378">
        <f t="shared" ref="I27:AK27" ca="1" si="0">IFERROR(IF(MONTH(H27+1)&lt;=MONTH($G$27),H27+1,""),"")</f>
        <v>41581</v>
      </c>
      <c r="J27" s="378">
        <f t="shared" ca="1" si="0"/>
        <v>41582</v>
      </c>
      <c r="K27" s="378">
        <f t="shared" ca="1" si="0"/>
        <v>41583</v>
      </c>
      <c r="L27" s="378">
        <f t="shared" ca="1" si="0"/>
        <v>41584</v>
      </c>
      <c r="M27" s="378">
        <f t="shared" ca="1" si="0"/>
        <v>41585</v>
      </c>
      <c r="N27" s="378">
        <f t="shared" ca="1" si="0"/>
        <v>41586</v>
      </c>
      <c r="O27" s="378">
        <f t="shared" ca="1" si="0"/>
        <v>41587</v>
      </c>
      <c r="P27" s="378">
        <f t="shared" ca="1" si="0"/>
        <v>41588</v>
      </c>
      <c r="Q27" s="378">
        <f t="shared" ca="1" si="0"/>
        <v>41589</v>
      </c>
      <c r="R27" s="378">
        <f t="shared" ca="1" si="0"/>
        <v>41590</v>
      </c>
      <c r="S27" s="378">
        <f t="shared" ca="1" si="0"/>
        <v>41591</v>
      </c>
      <c r="T27" s="378">
        <f t="shared" ca="1" si="0"/>
        <v>41592</v>
      </c>
      <c r="U27" s="378">
        <f t="shared" ca="1" si="0"/>
        <v>41593</v>
      </c>
      <c r="V27" s="378">
        <f t="shared" ca="1" si="0"/>
        <v>41594</v>
      </c>
      <c r="W27" s="378">
        <f t="shared" ca="1" si="0"/>
        <v>41595</v>
      </c>
      <c r="X27" s="378">
        <f t="shared" ca="1" si="0"/>
        <v>41596</v>
      </c>
      <c r="Y27" s="378">
        <f t="shared" ca="1" si="0"/>
        <v>41597</v>
      </c>
      <c r="Z27" s="378">
        <f t="shared" ca="1" si="0"/>
        <v>41598</v>
      </c>
      <c r="AA27" s="378">
        <f t="shared" ca="1" si="0"/>
        <v>41599</v>
      </c>
      <c r="AB27" s="378">
        <f t="shared" ca="1" si="0"/>
        <v>41600</v>
      </c>
      <c r="AC27" s="378">
        <f t="shared" ca="1" si="0"/>
        <v>41601</v>
      </c>
      <c r="AD27" s="378">
        <f t="shared" ca="1" si="0"/>
        <v>41602</v>
      </c>
      <c r="AE27" s="378">
        <f t="shared" ca="1" si="0"/>
        <v>41603</v>
      </c>
      <c r="AF27" s="378">
        <f t="shared" ca="1" si="0"/>
        <v>41604</v>
      </c>
      <c r="AG27" s="378">
        <f t="shared" ca="1" si="0"/>
        <v>41605</v>
      </c>
      <c r="AH27" s="378">
        <f t="shared" ca="1" si="0"/>
        <v>41606</v>
      </c>
      <c r="AI27" s="378">
        <f t="shared" ca="1" si="0"/>
        <v>41607</v>
      </c>
      <c r="AJ27" s="378">
        <f t="shared" ca="1" si="0"/>
        <v>41608</v>
      </c>
      <c r="AK27" s="378" t="str">
        <f t="shared" ca="1" si="0"/>
        <v/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72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48</v>
      </c>
      <c r="AF163" s="388">
        <f>IFERROR($E163*SUMIF('Daily Log'!$BY$18:$BY$1017,$B163,'Daily Log'!$BZ$18:$BZ$1017),0)</f>
        <v>12</v>
      </c>
      <c r="AG163" s="388">
        <f>IFERROR($E163*SUMIF('Daily Log'!$CB$18:$CB$1017,$B163,'Daily Log'!$CC$18:$CC$1017),0)</f>
        <v>12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12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12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12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12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12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12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3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3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0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0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5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3</v>
      </c>
      <c r="AF170" s="388">
        <f>IFERROR($E170*SUMIF('Daily Log'!$BY$18:$BY$1017,$B170,'Daily Log'!$BZ$18:$BZ$1017),0)</f>
        <v>2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12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12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0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4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2</v>
      </c>
      <c r="AF173" s="388">
        <f>IFERROR($E173*SUMIF('Daily Log'!$BY$18:$BY$1017,$B173,'Daily Log'!$BZ$18:$BZ$1017),0)</f>
        <v>2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28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4</v>
      </c>
      <c r="AF174" s="388">
        <f>IFERROR($E174*SUMIF('Daily Log'!$BY$18:$BY$1017,$B174,'Daily Log'!$BZ$18:$BZ$1017),0)</f>
        <v>12</v>
      </c>
      <c r="AG174" s="388">
        <f>IFERROR($E174*SUMIF('Daily Log'!$CB$18:$CB$1017,$B174,'Daily Log'!$CC$18:$CC$1017),0)</f>
        <v>12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36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12</v>
      </c>
      <c r="AG175" s="388">
        <f>IFERROR($E175*SUMIF('Daily Log'!$CB$18:$CB$1017,$B175,'Daily Log'!$CC$18:$CC$1017),0)</f>
        <v>24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24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24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32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32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0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0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1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1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0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0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0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0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0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0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0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0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23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8</v>
      </c>
      <c r="AF233" s="388">
        <f>IFERROR($E233*SUMIF('Daily Log'!$BY$18:$BY$1017,$B233,'Daily Log'!$BZ$18:$BZ$1017),0)</f>
        <v>9</v>
      </c>
      <c r="AG233" s="388">
        <f>IFERROR($E233*SUMIF('Daily Log'!$CB$18:$CB$1017,$B233,'Daily Log'!$CC$18:$CC$1017),0)</f>
        <v>6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39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13</v>
      </c>
      <c r="AF234" s="388">
        <f>IFERROR($E234*SUMIF('Daily Log'!$BY$18:$BY$1017,$B234,'Daily Log'!$BZ$18:$BZ$1017),0)</f>
        <v>15</v>
      </c>
      <c r="AG234" s="388">
        <f>IFERROR($E234*SUMIF('Daily Log'!$CB$18:$CB$1017,$B234,'Daily Log'!$CC$18:$CC$1017),0)</f>
        <v>11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35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12</v>
      </c>
      <c r="AF236" s="388">
        <f>IFERROR($E236*SUMIF('Daily Log'!$BY$18:$BY$1017,$B236,'Daily Log'!$BZ$18:$BZ$1017),0)</f>
        <v>13</v>
      </c>
      <c r="AG236" s="388">
        <f>IFERROR($E236*SUMIF('Daily Log'!$CB$18:$CB$1017,$B236,'Daily Log'!$CC$18:$CC$1017),0)</f>
        <v>10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83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28</v>
      </c>
      <c r="AF237" s="388">
        <f>IFERROR($E237*SUMIF('Daily Log'!$BY$18:$BY$1017,$B237,'Daily Log'!$BZ$18:$BZ$1017),0)</f>
        <v>24</v>
      </c>
      <c r="AG237" s="388">
        <f>IFERROR($E237*SUMIF('Daily Log'!$CB$18:$CB$1017,$B237,'Daily Log'!$CC$18:$CC$1017),0)</f>
        <v>31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160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32</v>
      </c>
      <c r="AF238" s="388">
        <f>IFERROR($E238*SUMIF('Daily Log'!$BY$18:$BY$1017,$B238,'Daily Log'!$BZ$18:$BZ$1017),0)</f>
        <v>95</v>
      </c>
      <c r="AG238" s="388">
        <f>IFERROR($E238*SUMIF('Daily Log'!$CB$18:$CB$1017,$B238,'Daily Log'!$CC$18:$CC$1017),0)</f>
        <v>33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4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2</v>
      </c>
      <c r="AF239" s="388">
        <f>IFERROR($E239*SUMIF('Daily Log'!$BY$18:$BY$1017,$B239,'Daily Log'!$BZ$18:$BZ$1017),0)</f>
        <v>2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5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3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2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1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1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2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1</v>
      </c>
      <c r="AF243" s="388">
        <f>IFERROR($E243*SUMIF('Daily Log'!$BY$18:$BY$1017,$B243,'Daily Log'!$BZ$18:$BZ$1017),0)</f>
        <v>1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6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1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5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40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10</v>
      </c>
      <c r="AF245" s="388">
        <f>IFERROR($E245*SUMIF('Daily Log'!$BY$18:$BY$1017,$B245,'Daily Log'!$BZ$18:$BZ$1017),0)</f>
        <v>15</v>
      </c>
      <c r="AG245" s="388">
        <f>IFERROR($E245*SUMIF('Daily Log'!$CB$18:$CB$1017,$B245,'Daily Log'!$CC$18:$CC$1017),0)</f>
        <v>15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7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2</v>
      </c>
      <c r="AF246" s="388">
        <f>IFERROR($E246*SUMIF('Daily Log'!$BY$18:$BY$1017,$B246,'Daily Log'!$BZ$18:$BZ$1017),0)</f>
        <v>1</v>
      </c>
      <c r="AG246" s="388">
        <f>IFERROR($E246*SUMIF('Daily Log'!$CB$18:$CB$1017,$B246,'Daily Log'!$CC$18:$CC$1017),0)</f>
        <v>4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122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30</v>
      </c>
      <c r="AF247" s="388">
        <f>IFERROR($E247*SUMIF('Daily Log'!$BY$18:$BY$1017,$B247,'Daily Log'!$BZ$18:$BZ$1017),0)</f>
        <v>56</v>
      </c>
      <c r="AG247" s="388">
        <f>IFERROR($E247*SUMIF('Daily Log'!$CB$18:$CB$1017,$B247,'Daily Log'!$CC$18:$CC$1017),0)</f>
        <v>36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133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33</v>
      </c>
      <c r="AF248" s="388">
        <f>IFERROR($E248*SUMIF('Daily Log'!$BY$18:$BY$1017,$B248,'Daily Log'!$BZ$18:$BZ$1017),0)</f>
        <v>42</v>
      </c>
      <c r="AG248" s="388">
        <f>IFERROR($E248*SUMIF('Daily Log'!$CB$18:$CB$1017,$B248,'Daily Log'!$CC$18:$CC$1017),0)</f>
        <v>58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36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15</v>
      </c>
      <c r="AF249" s="388">
        <f>IFERROR($E249*SUMIF('Daily Log'!$BY$18:$BY$1017,$B249,'Daily Log'!$BZ$18:$BZ$1017),0)</f>
        <v>12</v>
      </c>
      <c r="AG249" s="388">
        <f>IFERROR($E249*SUMIF('Daily Log'!$CB$18:$CB$1017,$B249,'Daily Log'!$CC$18:$CC$1017),0)</f>
        <v>9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9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2</v>
      </c>
      <c r="AF250" s="388">
        <f>IFERROR($E250*SUMIF('Daily Log'!$BY$18:$BY$1017,$B250,'Daily Log'!$BZ$18:$BZ$1017),0)</f>
        <v>3</v>
      </c>
      <c r="AG250" s="388">
        <f>IFERROR($E250*SUMIF('Daily Log'!$CB$18:$CB$1017,$B250,'Daily Log'!$CC$18:$CC$1017),0)</f>
        <v>4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167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59</v>
      </c>
      <c r="AF251" s="388">
        <f>IFERROR($E251*SUMIF('Daily Log'!$BY$18:$BY$1017,$B251,'Daily Log'!$BZ$18:$BZ$1017),0)</f>
        <v>43</v>
      </c>
      <c r="AG251" s="388">
        <f>IFERROR($E251*SUMIF('Daily Log'!$CB$18:$CB$1017,$B251,'Daily Log'!$CC$18:$CC$1017),0)</f>
        <v>65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97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58</v>
      </c>
      <c r="AF252" s="388">
        <f>IFERROR($E252*SUMIF('Daily Log'!$BY$18:$BY$1017,$B252,'Daily Log'!$BZ$18:$BZ$1017),0)</f>
        <v>21</v>
      </c>
      <c r="AG252" s="388">
        <f>IFERROR($E252*SUMIF('Daily Log'!$CB$18:$CB$1017,$B252,'Daily Log'!$CC$18:$CC$1017),0)</f>
        <v>18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150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46</v>
      </c>
      <c r="AF253" s="388">
        <f>IFERROR($E253*SUMIF('Daily Log'!$BY$18:$BY$1017,$B253,'Daily Log'!$BZ$18:$BZ$1017),0)</f>
        <v>65</v>
      </c>
      <c r="AG253" s="388">
        <f>IFERROR($E253*SUMIF('Daily Log'!$CB$18:$CB$1017,$B253,'Daily Log'!$CC$18:$CC$1017),0)</f>
        <v>39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45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5</v>
      </c>
      <c r="AF254" s="388">
        <f>IFERROR($E254*SUMIF('Daily Log'!$BY$18:$BY$1017,$B254,'Daily Log'!$BZ$18:$BZ$1017),0)</f>
        <v>18</v>
      </c>
      <c r="AG254" s="388">
        <f>IFERROR($E254*SUMIF('Daily Log'!$CB$18:$CB$1017,$B254,'Daily Log'!$CC$18:$CC$1017),0)</f>
        <v>22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381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130</v>
      </c>
      <c r="AF255" s="388">
        <f>IFERROR($E255*SUMIF('Daily Log'!$BY$18:$BY$1017,$B255,'Daily Log'!$BZ$18:$BZ$1017),0)</f>
        <v>125</v>
      </c>
      <c r="AG255" s="388">
        <f>IFERROR($E255*SUMIF('Daily Log'!$CB$18:$CB$1017,$B255,'Daily Log'!$CC$18:$CC$1017),0)</f>
        <v>126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101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48</v>
      </c>
      <c r="AF256" s="388">
        <f>IFERROR($E256*SUMIF('Daily Log'!$BY$18:$BY$1017,$B256,'Daily Log'!$BZ$18:$BZ$1017),0)</f>
        <v>31</v>
      </c>
      <c r="AG256" s="388">
        <f>IFERROR($E256*SUMIF('Daily Log'!$CB$18:$CB$1017,$B256,'Daily Log'!$CC$18:$CC$1017),0)</f>
        <v>22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30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6</v>
      </c>
      <c r="AF257" s="388">
        <f>IFERROR($E257*SUMIF('Daily Log'!$BY$18:$BY$1017,$B257,'Daily Log'!$BZ$18:$BZ$1017),0)</f>
        <v>17</v>
      </c>
      <c r="AG257" s="388">
        <f>IFERROR($E257*SUMIF('Daily Log'!$CB$18:$CB$1017,$B257,'Daily Log'!$CC$18:$CC$1017),0)</f>
        <v>7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15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6</v>
      </c>
      <c r="AF258" s="388">
        <f>IFERROR($E258*SUMIF('Daily Log'!$BY$18:$BY$1017,$B258,'Daily Log'!$BZ$18:$BZ$1017),0)</f>
        <v>3</v>
      </c>
      <c r="AG258" s="388">
        <f>IFERROR($E258*SUMIF('Daily Log'!$CB$18:$CB$1017,$B258,'Daily Log'!$CC$18:$CC$1017),0)</f>
        <v>6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18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7</v>
      </c>
      <c r="AF259" s="388">
        <f>IFERROR($E259*SUMIF('Daily Log'!$BY$18:$BY$1017,$B259,'Daily Log'!$BZ$18:$BZ$1017),0)</f>
        <v>8</v>
      </c>
      <c r="AG259" s="388">
        <f>IFERROR($E259*SUMIF('Daily Log'!$CB$18:$CB$1017,$B259,'Daily Log'!$CC$18:$CC$1017),0)</f>
        <v>3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33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13</v>
      </c>
      <c r="AF260" s="388">
        <f>IFERROR($E260*SUMIF('Daily Log'!$BY$18:$BY$1017,$B260,'Daily Log'!$BZ$18:$BZ$1017),0)</f>
        <v>16</v>
      </c>
      <c r="AG260" s="388">
        <f>IFERROR($E260*SUMIF('Daily Log'!$CB$18:$CB$1017,$B260,'Daily Log'!$CC$18:$CC$1017),0)</f>
        <v>4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58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23</v>
      </c>
      <c r="AF261" s="388">
        <f>IFERROR($E261*SUMIF('Daily Log'!$BY$18:$BY$1017,$B261,'Daily Log'!$BZ$18:$BZ$1017),0)</f>
        <v>18</v>
      </c>
      <c r="AG261" s="388">
        <f>IFERROR($E261*SUMIF('Daily Log'!$CB$18:$CB$1017,$B261,'Daily Log'!$CC$18:$CC$1017),0)</f>
        <v>13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33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11</v>
      </c>
      <c r="AF262" s="388">
        <f>IFERROR($E262*SUMIF('Daily Log'!$BY$18:$BY$1017,$B262,'Daily Log'!$BZ$18:$BZ$1017),0)</f>
        <v>12</v>
      </c>
      <c r="AG262" s="388">
        <f>IFERROR($E262*SUMIF('Daily Log'!$CB$18:$CB$1017,$B262,'Daily Log'!$CC$18:$CC$1017),0)</f>
        <v>10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227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103</v>
      </c>
      <c r="AF263" s="388">
        <f>IFERROR($E263*SUMIF('Daily Log'!$BY$18:$BY$1017,$B263,'Daily Log'!$BZ$18:$BZ$1017),0)</f>
        <v>62</v>
      </c>
      <c r="AG263" s="388">
        <f>IFERROR($E263*SUMIF('Daily Log'!$CB$18:$CB$1017,$B263,'Daily Log'!$CC$18:$CC$1017),0)</f>
        <v>62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9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4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5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4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4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6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3</v>
      </c>
      <c r="AF266" s="388">
        <f>IFERROR($E266*SUMIF('Daily Log'!$BY$18:$BY$1017,$B266,'Daily Log'!$BZ$18:$BZ$1017),0)</f>
        <v>2</v>
      </c>
      <c r="AG266" s="388">
        <f>IFERROR($E266*SUMIF('Daily Log'!$CB$18:$CB$1017,$B266,'Daily Log'!$CC$18:$CC$1017),0)</f>
        <v>1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6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1</v>
      </c>
      <c r="AF268" s="388">
        <f>IFERROR($E268*SUMIF('Daily Log'!$BY$18:$BY$1017,$B268,'Daily Log'!$BZ$18:$BZ$1017),0)</f>
        <v>2</v>
      </c>
      <c r="AG268" s="388">
        <f>IFERROR($E268*SUMIF('Daily Log'!$CB$18:$CB$1017,$B268,'Daily Log'!$CC$18:$CC$1017),0)</f>
        <v>3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0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3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1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2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2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2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4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3</v>
      </c>
      <c r="AG272" s="388">
        <f>IFERROR($E272*SUMIF('Daily Log'!$CB$18:$CB$1017,$B272,'Daily Log'!$CC$18:$CC$1017),0)</f>
        <v>1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1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1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4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3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1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8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2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6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6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3</v>
      </c>
      <c r="AF276" s="388">
        <f>IFERROR($E276*SUMIF('Daily Log'!$BY$18:$BY$1017,$B276,'Daily Log'!$BZ$18:$BZ$1017),0)</f>
        <v>1</v>
      </c>
      <c r="AG276" s="388">
        <f>IFERROR($E276*SUMIF('Daily Log'!$CB$18:$CB$1017,$B276,'Daily Log'!$CC$18:$CC$1017),0)</f>
        <v>2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1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1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2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1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1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8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1</v>
      </c>
      <c r="AF279" s="388">
        <f>IFERROR($E279*SUMIF('Daily Log'!$BY$18:$BY$1017,$B279,'Daily Log'!$BZ$18:$BZ$1017),0)</f>
        <v>3</v>
      </c>
      <c r="AG279" s="388">
        <f>IFERROR($E279*SUMIF('Daily Log'!$CB$18:$CB$1017,$B279,'Daily Log'!$CC$18:$CC$1017),0)</f>
        <v>4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4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1</v>
      </c>
      <c r="AG280" s="388">
        <f>IFERROR($E280*SUMIF('Daily Log'!$CB$18:$CB$1017,$B280,'Daily Log'!$CC$18:$CC$1017),0)</f>
        <v>3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6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1</v>
      </c>
      <c r="AF281" s="388">
        <f>IFERROR($E281*SUMIF('Daily Log'!$BY$18:$BY$1017,$B281,'Daily Log'!$BZ$18:$BZ$1017),0)</f>
        <v>4</v>
      </c>
      <c r="AG281" s="388">
        <f>IFERROR($E281*SUMIF('Daily Log'!$CB$18:$CB$1017,$B281,'Daily Log'!$CC$18:$CC$1017),0)</f>
        <v>1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1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1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2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2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6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3</v>
      </c>
      <c r="AF284" s="388">
        <f>IFERROR($E284*SUMIF('Daily Log'!$BY$18:$BY$1017,$B284,'Daily Log'!$BZ$18:$BZ$1017),0)</f>
        <v>1</v>
      </c>
      <c r="AG284" s="388">
        <f>IFERROR($E284*SUMIF('Daily Log'!$CB$18:$CB$1017,$B284,'Daily Log'!$CC$18:$CC$1017),0)</f>
        <v>2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1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1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4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2</v>
      </c>
      <c r="AF286" s="388">
        <f>IFERROR($E286*SUMIF('Daily Log'!$BY$18:$BY$1017,$B286,'Daily Log'!$BZ$18:$BZ$1017),0)</f>
        <v>2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4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1</v>
      </c>
      <c r="AF287" s="388">
        <f>IFERROR($E287*SUMIF('Daily Log'!$BY$18:$BY$1017,$B287,'Daily Log'!$BZ$18:$BZ$1017),0)</f>
        <v>1</v>
      </c>
      <c r="AG287" s="388">
        <f>IFERROR($E287*SUMIF('Daily Log'!$CB$18:$CB$1017,$B287,'Daily Log'!$CC$18:$CC$1017),0)</f>
        <v>2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4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2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2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5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2</v>
      </c>
      <c r="AF289" s="388">
        <f>IFERROR($E289*SUMIF('Daily Log'!$BY$18:$BY$1017,$B289,'Daily Log'!$BZ$18:$BZ$1017),0)</f>
        <v>1</v>
      </c>
      <c r="AG289" s="388">
        <f>IFERROR($E289*SUMIF('Daily Log'!$CB$18:$CB$1017,$B289,'Daily Log'!$CC$18:$CC$1017),0)</f>
        <v>2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7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1</v>
      </c>
      <c r="AF291" s="388">
        <f>IFERROR($E291*SUMIF('Daily Log'!$BY$18:$BY$1017,$B291,'Daily Log'!$BZ$18:$BZ$1017),0)</f>
        <v>4</v>
      </c>
      <c r="AG291" s="388">
        <f>IFERROR($E291*SUMIF('Daily Log'!$CB$18:$CB$1017,$B291,'Daily Log'!$CC$18:$CC$1017),0)</f>
        <v>2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0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1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1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0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2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1</v>
      </c>
      <c r="AG296" s="388">
        <f>IFERROR($E296*SUMIF('Daily Log'!$CB$18:$CB$1017,$B296,'Daily Log'!$CC$18:$CC$1017),0)</f>
        <v>1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2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1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1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4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1</v>
      </c>
      <c r="AG301" s="388">
        <f>IFERROR($E301*SUMIF('Daily Log'!$CB$18:$CB$1017,$B301,'Daily Log'!$CC$18:$CC$1017),0)</f>
        <v>3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0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0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3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1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2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2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2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12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4</v>
      </c>
      <c r="AF307" s="388">
        <f>IFERROR($E307*SUMIF('Daily Log'!$BY$18:$BY$1017,$B307,'Daily Log'!$BZ$18:$BZ$1017),0)</f>
        <v>2</v>
      </c>
      <c r="AG307" s="388">
        <f>IFERROR($E307*SUMIF('Daily Log'!$CB$18:$CB$1017,$B307,'Daily Log'!$CC$18:$CC$1017),0)</f>
        <v>6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2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1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1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1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1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2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2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0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3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1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2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10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5</v>
      </c>
      <c r="AG314" s="388">
        <f>IFERROR($E314*SUMIF('Daily Log'!$CB$18:$CB$1017,$B314,'Daily Log'!$CC$18:$CC$1017),0)</f>
        <v>5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2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1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1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1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1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1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1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2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1</v>
      </c>
      <c r="AF319" s="388">
        <f>IFERROR($E319*SUMIF('Daily Log'!$BY$18:$BY$1017,$B319,'Daily Log'!$BZ$18:$BZ$1017),0)</f>
        <v>1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2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2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0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1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1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0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24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7</v>
      </c>
      <c r="AF324" s="388">
        <f>IFERROR($E324*SUMIF('Daily Log'!$BY$18:$BY$1017,$B324,'Daily Log'!$BZ$18:$BZ$1017),0)</f>
        <v>6</v>
      </c>
      <c r="AG324" s="388">
        <f>IFERROR($E324*SUMIF('Daily Log'!$CB$18:$CB$1017,$B324,'Daily Log'!$CC$18:$CC$1017),0)</f>
        <v>11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1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1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24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9</v>
      </c>
      <c r="AF326" s="388">
        <f>IFERROR($E326*SUMIF('Daily Log'!$BY$18:$BY$1017,$B326,'Daily Log'!$BZ$18:$BZ$1017),0)</f>
        <v>9</v>
      </c>
      <c r="AG326" s="388">
        <f>IFERROR($E326*SUMIF('Daily Log'!$CB$18:$CB$1017,$B326,'Daily Log'!$CC$18:$CC$1017),0)</f>
        <v>6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28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6</v>
      </c>
      <c r="AF327" s="388">
        <f>IFERROR($E327*SUMIF('Daily Log'!$BY$18:$BY$1017,$B327,'Daily Log'!$BZ$18:$BZ$1017),0)</f>
        <v>15</v>
      </c>
      <c r="AG327" s="388">
        <f>IFERROR($E327*SUMIF('Daily Log'!$CB$18:$CB$1017,$B327,'Daily Log'!$CC$18:$CC$1017),0)</f>
        <v>7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25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5</v>
      </c>
      <c r="AF328" s="388">
        <f>IFERROR($E328*SUMIF('Daily Log'!$BY$18:$BY$1017,$B328,'Daily Log'!$BZ$18:$BZ$1017),0)</f>
        <v>11</v>
      </c>
      <c r="AG328" s="388">
        <f>IFERROR($E328*SUMIF('Daily Log'!$CB$18:$CB$1017,$B328,'Daily Log'!$CC$18:$CC$1017),0)</f>
        <v>9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13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5</v>
      </c>
      <c r="AF329" s="388">
        <f>IFERROR($E329*SUMIF('Daily Log'!$BY$18:$BY$1017,$B329,'Daily Log'!$BZ$18:$BZ$1017),0)</f>
        <v>6</v>
      </c>
      <c r="AG329" s="388">
        <f>IFERROR($E329*SUMIF('Daily Log'!$CB$18:$CB$1017,$B329,'Daily Log'!$CC$18:$CC$1017),0)</f>
        <v>2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9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2</v>
      </c>
      <c r="AF330" s="388">
        <f>IFERROR($E330*SUMIF('Daily Log'!$BY$18:$BY$1017,$B330,'Daily Log'!$BZ$18:$BZ$1017),0)</f>
        <v>5</v>
      </c>
      <c r="AG330" s="388">
        <f>IFERROR($E330*SUMIF('Daily Log'!$CB$18:$CB$1017,$B330,'Daily Log'!$CC$18:$CC$1017),0)</f>
        <v>2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11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4</v>
      </c>
      <c r="AF331" s="388">
        <f>IFERROR($E331*SUMIF('Daily Log'!$BY$18:$BY$1017,$B331,'Daily Log'!$BZ$18:$BZ$1017),0)</f>
        <v>4</v>
      </c>
      <c r="AG331" s="388">
        <f>IFERROR($E331*SUMIF('Daily Log'!$CB$18:$CB$1017,$B331,'Daily Log'!$CC$18:$CC$1017),0)</f>
        <v>3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9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5</v>
      </c>
      <c r="AF332" s="388">
        <f>IFERROR($E332*SUMIF('Daily Log'!$BY$18:$BY$1017,$B332,'Daily Log'!$BZ$18:$BZ$1017),0)</f>
        <v>2</v>
      </c>
      <c r="AG332" s="388">
        <f>IFERROR($E332*SUMIF('Daily Log'!$CB$18:$CB$1017,$B332,'Daily Log'!$CC$18:$CC$1017),0)</f>
        <v>2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4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3</v>
      </c>
      <c r="AF333" s="388">
        <f>IFERROR($E333*SUMIF('Daily Log'!$BY$18:$BY$1017,$B333,'Daily Log'!$BZ$18:$BZ$1017),0)</f>
        <v>1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4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1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3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19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7</v>
      </c>
      <c r="AF335" s="388">
        <f>IFERROR($E335*SUMIF('Daily Log'!$BY$18:$BY$1017,$B335,'Daily Log'!$BZ$18:$BZ$1017),0)</f>
        <v>7</v>
      </c>
      <c r="AG335" s="388">
        <f>IFERROR($E335*SUMIF('Daily Log'!$CB$18:$CB$1017,$B335,'Daily Log'!$CC$18:$CC$1017),0)</f>
        <v>5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10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5</v>
      </c>
      <c r="AF336" s="388">
        <f>IFERROR($E336*SUMIF('Daily Log'!$BY$18:$BY$1017,$B336,'Daily Log'!$BZ$18:$BZ$1017),0)</f>
        <v>1</v>
      </c>
      <c r="AG336" s="388">
        <f>IFERROR($E336*SUMIF('Daily Log'!$CB$18:$CB$1017,$B336,'Daily Log'!$CC$18:$CC$1017),0)</f>
        <v>4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6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4</v>
      </c>
      <c r="AG337" s="388">
        <f>IFERROR($E337*SUMIF('Daily Log'!$CB$18:$CB$1017,$B337,'Daily Log'!$CC$18:$CC$1017),0)</f>
        <v>2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0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4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1</v>
      </c>
      <c r="AF339" s="388">
        <f>IFERROR($E339*SUMIF('Daily Log'!$BY$18:$BY$1017,$B339,'Daily Log'!$BZ$18:$BZ$1017),0)</f>
        <v>3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1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1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1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1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1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1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9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2</v>
      </c>
      <c r="AF343" s="388">
        <f>IFERROR($E343*SUMIF('Daily Log'!$BY$18:$BY$1017,$B343,'Daily Log'!$BZ$18:$BZ$1017),0)</f>
        <v>4</v>
      </c>
      <c r="AG343" s="388">
        <f>IFERROR($E343*SUMIF('Daily Log'!$CB$18:$CB$1017,$B343,'Daily Log'!$CC$18:$CC$1017),0)</f>
        <v>3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2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1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1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6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3</v>
      </c>
      <c r="AF345" s="388">
        <f>IFERROR($E345*SUMIF('Daily Log'!$BY$18:$BY$1017,$B345,'Daily Log'!$BZ$18:$BZ$1017),0)</f>
        <v>3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0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0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1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1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0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0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0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0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2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2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5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2</v>
      </c>
      <c r="AF357" s="388">
        <f>IFERROR($E357*SUMIF('Daily Log'!$BY$18:$BY$1017,$B357,'Daily Log'!$BZ$18:$BZ$1017),0)</f>
        <v>2</v>
      </c>
      <c r="AG357" s="388">
        <f>IFERROR($E357*SUMIF('Daily Log'!$CB$18:$CB$1017,$B357,'Daily Log'!$CC$18:$CC$1017),0)</f>
        <v>1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0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1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1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3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2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1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0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3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2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1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0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3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2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1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1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1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10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5</v>
      </c>
      <c r="AF373" s="388">
        <f>IFERROR($E373*SUMIF('Daily Log'!$BY$18:$BY$1017,$B373,'Daily Log'!$BZ$18:$BZ$1017),0)</f>
        <v>2</v>
      </c>
      <c r="AG373" s="388">
        <f>IFERROR($E373*SUMIF('Daily Log'!$CB$18:$CB$1017,$B373,'Daily Log'!$CC$18:$CC$1017),0)</f>
        <v>3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4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1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3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0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2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1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1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2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1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1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5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2</v>
      </c>
      <c r="AG378" s="388">
        <f>IFERROR($E378*SUMIF('Daily Log'!$CB$18:$CB$1017,$B378,'Daily Log'!$CC$18:$CC$1017),0)</f>
        <v>3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1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1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6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2</v>
      </c>
      <c r="AF380" s="388">
        <f>IFERROR($E380*SUMIF('Daily Log'!$BY$18:$BY$1017,$B380,'Daily Log'!$BZ$18:$BZ$1017),0)</f>
        <v>1</v>
      </c>
      <c r="AG380" s="388">
        <f>IFERROR($E380*SUMIF('Daily Log'!$CB$18:$CB$1017,$B380,'Daily Log'!$CC$18:$CC$1017),0)</f>
        <v>3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9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5</v>
      </c>
      <c r="AF381" s="388">
        <f>IFERROR($E381*SUMIF('Daily Log'!$BY$18:$BY$1017,$B381,'Daily Log'!$BZ$18:$BZ$1017),0)</f>
        <v>4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1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1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3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2</v>
      </c>
      <c r="AF383" s="388">
        <f>IFERROR($E383*SUMIF('Daily Log'!$BY$18:$BY$1017,$B383,'Daily Log'!$BZ$18:$BZ$1017),0)</f>
        <v>1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3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1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2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2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2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topLeftCell="BT1" workbookViewId="0">
      <selection activeCell="CB18" sqref="CB18:CC145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NOVEMBER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11 / 2013</v>
      </c>
      <c r="C14" s="5"/>
      <c r="E14" s="4" t="str">
        <f ca="1">"DATE  "&amp;TEXT(Summary!H27,"DD / MM / YYYY")</f>
        <v>DATE  02 / 11 / 2013</v>
      </c>
      <c r="F14" s="5"/>
      <c r="H14" s="4" t="str">
        <f ca="1">"DATE  "&amp;TEXT(Summary!I27,"DD / MM / YYYY")</f>
        <v>DATE  03 / 11 / 2013</v>
      </c>
      <c r="I14" s="5"/>
      <c r="K14" s="4" t="str">
        <f ca="1">"DATE  "&amp;TEXT(Summary!J27,"DD / MM / YYYY")</f>
        <v>DATE  04 / 11 / 2013</v>
      </c>
      <c r="L14" s="5"/>
      <c r="N14" s="4" t="str">
        <f ca="1">"DATE  "&amp;TEXT(Summary!K27,"DD / MM / YYYY")</f>
        <v>DATE  05 / 11 / 2013</v>
      </c>
      <c r="O14" s="5"/>
      <c r="Q14" s="4" t="str">
        <f ca="1">"DATE  "&amp;TEXT(Summary!L27,"DD / MM / YYYY")</f>
        <v>DATE  06 / 11 / 2013</v>
      </c>
      <c r="R14" s="5"/>
      <c r="T14" s="4" t="str">
        <f ca="1">"DATE  "&amp;TEXT(Summary!M27,"DD / MM / YYYY")</f>
        <v>DATE  07 / 11 / 2013</v>
      </c>
      <c r="U14" s="5"/>
      <c r="W14" s="4" t="str">
        <f ca="1">"DATE  "&amp;TEXT(Summary!N27,"DD / MM / YYYY")</f>
        <v>DATE  08 / 11 / 2013</v>
      </c>
      <c r="X14" s="5"/>
      <c r="Z14" s="4" t="str">
        <f ca="1">"DATE  "&amp;TEXT(Summary!O27,"DD / MM / YYYY")</f>
        <v>DATE  09 / 11 / 2013</v>
      </c>
      <c r="AA14" s="5"/>
      <c r="AC14" s="4" t="str">
        <f ca="1">"DATE  "&amp;TEXT(Summary!P27,"DD / MM / YYYY")</f>
        <v>DATE  10 / 11 / 2013</v>
      </c>
      <c r="AD14" s="5"/>
      <c r="AF14" s="4" t="str">
        <f ca="1">"DATE  "&amp;TEXT(Summary!Q27,"DD / MM / YYYY")</f>
        <v>DATE  11 / 11 / 2013</v>
      </c>
      <c r="AG14" s="5"/>
      <c r="AI14" s="4" t="str">
        <f ca="1">"DATE  "&amp;TEXT(Summary!R27,"DD / MM / YYYY")</f>
        <v>DATE  12 / 11 / 2013</v>
      </c>
      <c r="AJ14" s="5"/>
      <c r="AL14" s="4" t="str">
        <f ca="1">"DATE  "&amp;TEXT(Summary!S27,"DD / MM / YYYY")</f>
        <v>DATE  13 / 11 / 2013</v>
      </c>
      <c r="AM14" s="5"/>
      <c r="AO14" s="4" t="str">
        <f ca="1">"DATE  "&amp;TEXT(Summary!T27,"DD / MM / YYYY")</f>
        <v>DATE  14 / 11 / 2013</v>
      </c>
      <c r="AP14" s="5"/>
      <c r="AR14" s="4" t="str">
        <f ca="1">"DATE  "&amp;TEXT(Summary!U27,"DD / MM / YYYY")</f>
        <v>DATE  15 / 11 / 2013</v>
      </c>
      <c r="AS14" s="5"/>
      <c r="AU14" s="4" t="str">
        <f ca="1">"DATE  "&amp;TEXT(Summary!V27,"DD / MM / YYYY")</f>
        <v>DATE  16 / 11 / 2013</v>
      </c>
      <c r="AV14" s="5"/>
      <c r="AX14" s="4" t="str">
        <f ca="1">"DATE  "&amp;TEXT(Summary!W27,"DD / MM / YYYY")</f>
        <v>DATE  17 / 11 / 2013</v>
      </c>
      <c r="AY14" s="5"/>
      <c r="BA14" s="4" t="str">
        <f ca="1">"DATE  "&amp;TEXT(Summary!X27,"DD / MM / YYYY")</f>
        <v>DATE  18 / 11 / 2013</v>
      </c>
      <c r="BB14" s="5"/>
      <c r="BD14" s="4" t="str">
        <f ca="1">"DATE  "&amp;TEXT(Summary!Y27,"DD / MM / YYYY")</f>
        <v>DATE  19 / 11 / 2013</v>
      </c>
      <c r="BE14" s="5"/>
      <c r="BG14" s="4" t="str">
        <f ca="1">"DATE  "&amp;TEXT(Summary!Z27,"DD / MM / YYYY")</f>
        <v>DATE  20 / 11 / 2013</v>
      </c>
      <c r="BH14" s="5"/>
      <c r="BJ14" s="4" t="str">
        <f ca="1">"DATE  "&amp;TEXT(Summary!AA27,"DD / MM / YYYY")</f>
        <v>DATE  21 / 11 / 2013</v>
      </c>
      <c r="BK14" s="43"/>
      <c r="BM14" s="4" t="str">
        <f ca="1">"DATE  "&amp;TEXT(Summary!AB27,"DD / MM / YYYY")</f>
        <v>DATE  22 / 11 / 2013</v>
      </c>
      <c r="BN14" s="5"/>
      <c r="BP14" s="4" t="str">
        <f ca="1">"DATE  "&amp;TEXT(Summary!AC27,"DD / MM / YYYY")</f>
        <v>DATE  23 / 11 / 2013</v>
      </c>
      <c r="BQ14" s="5"/>
      <c r="BS14" s="4" t="str">
        <f ca="1">"DATE  "&amp;TEXT(Summary!AD27,"DD / MM / YYYY")</f>
        <v>DATE  24 / 11 / 2013</v>
      </c>
      <c r="BT14" s="5"/>
      <c r="BV14" s="4" t="str">
        <f ca="1">"DATE  "&amp;TEXT(Summary!AE27,"DD / MM / YYYY")</f>
        <v>DATE  25 / 11 / 2013</v>
      </c>
      <c r="BW14" s="5"/>
      <c r="BY14" s="4" t="str">
        <f ca="1">"DATE  "&amp;TEXT(Summary!AF27,"DD / MM / YYYY")</f>
        <v>DATE  26 / 11 / 2013</v>
      </c>
      <c r="BZ14" s="5"/>
      <c r="CB14" s="4" t="str">
        <f ca="1">"DATE  "&amp;TEXT(Summary!AG27,"DD / MM / YYYY")</f>
        <v>DATE  27 / 11 / 2013</v>
      </c>
      <c r="CC14" s="5"/>
      <c r="CE14" s="4" t="str">
        <f ca="1">"DATE  "&amp;TEXT(Summary!AH27,"DD / MM / YYYY")</f>
        <v>DATE  28 / 11 / 2013</v>
      </c>
      <c r="CF14" s="5"/>
      <c r="CH14" s="4" t="str">
        <f ca="1">"DATE  "&amp;TEXT(Summary!AI27,"DD / MM / YYYY")</f>
        <v>DATE  29 / 11 / 2013</v>
      </c>
      <c r="CI14" s="5"/>
      <c r="CK14" s="268" t="str">
        <f ca="1">"DATE  "&amp;TEXT(Summary!AJ27,"DD / MM / YYYY")</f>
        <v>DATE  30 / 11 / 2013</v>
      </c>
      <c r="CL14" s="269"/>
      <c r="CN14" s="4" t="str">
        <f ca="1">"DATE  "&amp;TEXT(Summary!AK27,"DD / MM / YYYY")</f>
        <v xml:space="preserve">DATE  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0</v>
      </c>
      <c r="C17" s="407"/>
      <c r="D17" s="408"/>
      <c r="E17" s="406">
        <f>IF(E18&lt;&gt;"",2,0)</f>
        <v>0</v>
      </c>
      <c r="F17" s="407"/>
      <c r="G17" s="408"/>
      <c r="H17" s="406">
        <f>IF(H18&lt;&gt;"",3,0)</f>
        <v>0</v>
      </c>
      <c r="I17" s="407"/>
      <c r="J17" s="408"/>
      <c r="K17" s="406">
        <f>IF(K18&lt;&gt;"",4,0)</f>
        <v>0</v>
      </c>
      <c r="L17" s="407"/>
      <c r="M17" s="408"/>
      <c r="N17" s="406">
        <f>IF(N18&lt;&gt;"",5,0)</f>
        <v>0</v>
      </c>
      <c r="O17" s="407"/>
      <c r="P17" s="408"/>
      <c r="Q17" s="406">
        <f>IF(Q18&lt;&gt;"",6,0)</f>
        <v>0</v>
      </c>
      <c r="R17" s="407"/>
      <c r="S17" s="408"/>
      <c r="T17" s="406">
        <f>IF(T18&lt;&gt;"",7,0)</f>
        <v>0</v>
      </c>
      <c r="U17" s="407"/>
      <c r="V17" s="408"/>
      <c r="W17" s="406">
        <f>IF(W18&lt;&gt;"",8,0)</f>
        <v>0</v>
      </c>
      <c r="X17" s="407"/>
      <c r="Y17" s="408"/>
      <c r="Z17" s="406">
        <f>IF(Z18&lt;&gt;"",9,0)</f>
        <v>0</v>
      </c>
      <c r="AA17" s="407"/>
      <c r="AB17" s="408"/>
      <c r="AC17" s="406">
        <f>IF(AC18&lt;&gt;"",10,0)</f>
        <v>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25</v>
      </c>
      <c r="BW17" s="407"/>
      <c r="BX17" s="408"/>
      <c r="BY17" s="406">
        <f>IF(BY18&lt;&gt;"",26,0)</f>
        <v>26</v>
      </c>
      <c r="BZ17" s="407"/>
      <c r="CA17" s="408"/>
      <c r="CB17" s="406">
        <f>IF(CB18&lt;&gt;"",27,0)</f>
        <v>27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/>
      <c r="C18" s="14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 t="s">
        <v>306</v>
      </c>
      <c r="BW18" s="14">
        <v>5</v>
      </c>
      <c r="BY18" s="13" t="s">
        <v>306</v>
      </c>
      <c r="BZ18" s="14">
        <v>8</v>
      </c>
      <c r="CB18" s="13" t="s">
        <v>306</v>
      </c>
      <c r="CC18" s="14">
        <v>2</v>
      </c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/>
      <c r="C19" s="16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 t="s">
        <v>402</v>
      </c>
      <c r="BW19" s="16">
        <v>2</v>
      </c>
      <c r="BY19" s="15" t="s">
        <v>308</v>
      </c>
      <c r="BZ19" s="16">
        <v>38</v>
      </c>
      <c r="CB19" s="15" t="s">
        <v>308</v>
      </c>
      <c r="CC19" s="16">
        <v>38</v>
      </c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/>
      <c r="C20" s="16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 t="s">
        <v>308</v>
      </c>
      <c r="BW20" s="16">
        <v>30</v>
      </c>
      <c r="BY20" s="15" t="s">
        <v>314</v>
      </c>
      <c r="BZ20" s="16">
        <v>22</v>
      </c>
      <c r="CB20" s="15" t="s">
        <v>309</v>
      </c>
      <c r="CC20" s="16">
        <v>1</v>
      </c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/>
      <c r="C21" s="16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 t="s">
        <v>309</v>
      </c>
      <c r="BW21" s="16">
        <v>1</v>
      </c>
      <c r="BY21" s="15" t="s">
        <v>316</v>
      </c>
      <c r="BZ21" s="16">
        <v>8</v>
      </c>
      <c r="CB21" s="15" t="s">
        <v>314</v>
      </c>
      <c r="CC21" s="16">
        <v>25</v>
      </c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/>
      <c r="C22" s="16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 t="s">
        <v>314</v>
      </c>
      <c r="BW22" s="16">
        <v>22</v>
      </c>
      <c r="BY22" s="15" t="s">
        <v>317</v>
      </c>
      <c r="BZ22" s="16">
        <v>54</v>
      </c>
      <c r="CB22" s="15" t="s">
        <v>315</v>
      </c>
      <c r="CC22" s="16">
        <v>2</v>
      </c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/>
      <c r="C23" s="16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 t="s">
        <v>317</v>
      </c>
      <c r="BW23" s="16">
        <v>89</v>
      </c>
      <c r="BY23" s="15" t="s">
        <v>319</v>
      </c>
      <c r="BZ23" s="16">
        <v>2</v>
      </c>
      <c r="CB23" s="15" t="s">
        <v>317</v>
      </c>
      <c r="CC23" s="16">
        <v>62</v>
      </c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/>
      <c r="C24" s="16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 t="s">
        <v>324</v>
      </c>
      <c r="BW24" s="16">
        <v>1</v>
      </c>
      <c r="BY24" s="15" t="s">
        <v>320</v>
      </c>
      <c r="BZ24" s="16">
        <v>3</v>
      </c>
      <c r="CB24" s="15" t="s">
        <v>326</v>
      </c>
      <c r="CC24" s="16">
        <v>86</v>
      </c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/>
      <c r="C25" s="16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 t="s">
        <v>668</v>
      </c>
      <c r="BW25" s="16">
        <v>1</v>
      </c>
      <c r="BY25" s="15" t="s">
        <v>322</v>
      </c>
      <c r="BZ25" s="16">
        <v>2</v>
      </c>
      <c r="CB25" s="15" t="s">
        <v>329</v>
      </c>
      <c r="CC25" s="16">
        <v>24</v>
      </c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/>
      <c r="C26" s="16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 t="s">
        <v>326</v>
      </c>
      <c r="BW26" s="16">
        <v>67</v>
      </c>
      <c r="BY26" s="15" t="s">
        <v>326</v>
      </c>
      <c r="BZ26" s="16">
        <v>43</v>
      </c>
      <c r="CB26" s="15" t="s">
        <v>330</v>
      </c>
      <c r="CC26" s="16">
        <v>3</v>
      </c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/>
      <c r="C27" s="16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 t="s">
        <v>327</v>
      </c>
      <c r="BW27" s="16">
        <v>19</v>
      </c>
      <c r="BY27" s="15" t="s">
        <v>328</v>
      </c>
      <c r="BZ27" s="16">
        <v>34</v>
      </c>
      <c r="CB27" s="15" t="s">
        <v>331</v>
      </c>
      <c r="CC27" s="16">
        <v>2</v>
      </c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/>
      <c r="C28" s="16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 t="s">
        <v>329</v>
      </c>
      <c r="BW28" s="16">
        <v>43</v>
      </c>
      <c r="BY28" s="15" t="s">
        <v>329</v>
      </c>
      <c r="BZ28" s="16">
        <v>45</v>
      </c>
      <c r="CB28" s="15" t="s">
        <v>336</v>
      </c>
      <c r="CC28" s="16">
        <v>1</v>
      </c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/>
      <c r="C29" s="16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 t="s">
        <v>330</v>
      </c>
      <c r="BW29" s="16">
        <v>6</v>
      </c>
      <c r="BY29" s="15" t="s">
        <v>330</v>
      </c>
      <c r="BZ29" s="16">
        <v>1</v>
      </c>
      <c r="CB29" s="15" t="s">
        <v>692</v>
      </c>
      <c r="CC29" s="16">
        <v>35</v>
      </c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/>
      <c r="C30" s="16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 t="s">
        <v>332</v>
      </c>
      <c r="BW30" s="16">
        <v>1</v>
      </c>
      <c r="BY30" s="15" t="s">
        <v>331</v>
      </c>
      <c r="BZ30" s="16">
        <v>3</v>
      </c>
      <c r="CB30" s="15" t="s">
        <v>693</v>
      </c>
      <c r="CC30" s="16">
        <v>6</v>
      </c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/>
      <c r="C31" s="16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 t="s">
        <v>337</v>
      </c>
      <c r="BW31" s="16">
        <v>29</v>
      </c>
      <c r="BY31" s="15" t="s">
        <v>332</v>
      </c>
      <c r="BZ31" s="16">
        <v>2</v>
      </c>
      <c r="CB31" s="15" t="s">
        <v>694</v>
      </c>
      <c r="CC31" s="16">
        <v>3</v>
      </c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/>
      <c r="C32" s="16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 t="s">
        <v>340</v>
      </c>
      <c r="BW32" s="16">
        <v>45</v>
      </c>
      <c r="BY32" s="15" t="s">
        <v>334</v>
      </c>
      <c r="BZ32" s="16">
        <v>1</v>
      </c>
      <c r="CB32" s="15" t="s">
        <v>337</v>
      </c>
      <c r="CC32" s="16">
        <v>18</v>
      </c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/>
      <c r="C33" s="16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 t="s">
        <v>342</v>
      </c>
      <c r="BW33" s="16">
        <v>1</v>
      </c>
      <c r="BY33" s="15" t="s">
        <v>337</v>
      </c>
      <c r="BZ33" s="16">
        <v>44</v>
      </c>
      <c r="CB33" s="15" t="s">
        <v>340</v>
      </c>
      <c r="CC33" s="16">
        <v>24</v>
      </c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/>
      <c r="C34" s="16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 t="s">
        <v>70</v>
      </c>
      <c r="BW34" s="16">
        <v>4</v>
      </c>
      <c r="BY34" s="15" t="s">
        <v>340</v>
      </c>
      <c r="BZ34" s="16">
        <v>34</v>
      </c>
      <c r="CB34" s="15" t="s">
        <v>343</v>
      </c>
      <c r="CC34" s="16">
        <v>2</v>
      </c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/>
      <c r="C35" s="16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 t="s">
        <v>77</v>
      </c>
      <c r="BW35" s="16">
        <v>3</v>
      </c>
      <c r="BY35" s="15" t="s">
        <v>342</v>
      </c>
      <c r="BZ35" s="16">
        <v>2</v>
      </c>
      <c r="CB35" s="15" t="s">
        <v>70</v>
      </c>
      <c r="CC35" s="16">
        <v>1</v>
      </c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/>
      <c r="C36" s="16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 t="s">
        <v>80</v>
      </c>
      <c r="BW36" s="16">
        <v>2</v>
      </c>
      <c r="BY36" s="15" t="s">
        <v>70</v>
      </c>
      <c r="BZ36" s="16">
        <v>1</v>
      </c>
      <c r="CB36" s="15" t="s">
        <v>78</v>
      </c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/>
      <c r="C37" s="16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 t="s">
        <v>81</v>
      </c>
      <c r="BW37" s="16">
        <v>1</v>
      </c>
      <c r="BY37" s="15" t="s">
        <v>71</v>
      </c>
      <c r="BZ37" s="16">
        <v>1</v>
      </c>
      <c r="CB37" s="15" t="s">
        <v>81</v>
      </c>
      <c r="CC37" s="16">
        <v>3</v>
      </c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/>
      <c r="C38" s="16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 t="s">
        <v>85</v>
      </c>
      <c r="BW38" s="16">
        <v>2</v>
      </c>
      <c r="BY38" s="15" t="s">
        <v>72</v>
      </c>
      <c r="BZ38" s="16">
        <v>1</v>
      </c>
      <c r="CB38" s="15" t="s">
        <v>82</v>
      </c>
      <c r="CC38" s="16">
        <v>2</v>
      </c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/>
      <c r="C39" s="16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 t="s">
        <v>669</v>
      </c>
      <c r="BW39" s="16">
        <v>1</v>
      </c>
      <c r="BY39" s="15" t="s">
        <v>73</v>
      </c>
      <c r="BZ39" s="16">
        <v>1</v>
      </c>
      <c r="CB39" s="15" t="s">
        <v>86</v>
      </c>
      <c r="CC39" s="16">
        <v>2</v>
      </c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/>
      <c r="C40" s="16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 t="s">
        <v>670</v>
      </c>
      <c r="BW40" s="16">
        <v>2</v>
      </c>
      <c r="BY40" s="15" t="s">
        <v>74</v>
      </c>
      <c r="BZ40" s="16">
        <v>3</v>
      </c>
      <c r="CB40" s="15" t="s">
        <v>670</v>
      </c>
      <c r="CC40" s="16">
        <v>4</v>
      </c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/>
      <c r="C41" s="16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 t="s">
        <v>671</v>
      </c>
      <c r="BW41" s="16"/>
      <c r="BY41" s="15" t="s">
        <v>77</v>
      </c>
      <c r="BZ41" s="16">
        <v>2</v>
      </c>
      <c r="CB41" s="15" t="s">
        <v>695</v>
      </c>
      <c r="CC41" s="16">
        <v>1</v>
      </c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/>
      <c r="C42" s="16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 t="s">
        <v>672</v>
      </c>
      <c r="BW42" s="16">
        <v>2</v>
      </c>
      <c r="BY42" s="15" t="s">
        <v>78</v>
      </c>
      <c r="BZ42" s="16">
        <v>3</v>
      </c>
      <c r="CB42" s="15" t="s">
        <v>671</v>
      </c>
      <c r="CC42" s="16">
        <v>3</v>
      </c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/>
      <c r="C43" s="16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 t="s">
        <v>110</v>
      </c>
      <c r="BW43" s="16">
        <v>1</v>
      </c>
      <c r="BY43" s="15" t="s">
        <v>80</v>
      </c>
      <c r="BZ43" s="16">
        <v>2</v>
      </c>
      <c r="CB43" s="15" t="s">
        <v>140</v>
      </c>
      <c r="CC43" s="16">
        <v>6</v>
      </c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/>
      <c r="C44" s="16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 t="s">
        <v>140</v>
      </c>
      <c r="BW44" s="16">
        <v>8</v>
      </c>
      <c r="BY44" s="15" t="s">
        <v>81</v>
      </c>
      <c r="BZ44" s="16">
        <v>3</v>
      </c>
      <c r="CB44" s="15" t="s">
        <v>141</v>
      </c>
      <c r="CC44" s="16">
        <v>11</v>
      </c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/>
      <c r="C45" s="16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 t="s">
        <v>141</v>
      </c>
      <c r="BW45" s="16">
        <v>13</v>
      </c>
      <c r="BY45" s="15" t="s">
        <v>82</v>
      </c>
      <c r="BZ45" s="16">
        <v>1</v>
      </c>
      <c r="CB45" s="15" t="s">
        <v>143</v>
      </c>
      <c r="CC45" s="16">
        <v>10</v>
      </c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/>
      <c r="C46" s="16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 t="s">
        <v>143</v>
      </c>
      <c r="BW46" s="16">
        <v>12</v>
      </c>
      <c r="BY46" s="15" t="s">
        <v>669</v>
      </c>
      <c r="BZ46" s="16">
        <v>1</v>
      </c>
      <c r="CB46" s="15" t="s">
        <v>144</v>
      </c>
      <c r="CC46" s="16">
        <v>31</v>
      </c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/>
      <c r="C47" s="16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 t="s">
        <v>144</v>
      </c>
      <c r="BW47" s="16">
        <v>28</v>
      </c>
      <c r="BY47" s="15" t="s">
        <v>670</v>
      </c>
      <c r="BZ47" s="16">
        <v>1</v>
      </c>
      <c r="CB47" s="15" t="s">
        <v>145</v>
      </c>
      <c r="CC47" s="16">
        <v>33</v>
      </c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/>
      <c r="C48" s="16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 t="s">
        <v>145</v>
      </c>
      <c r="BW48" s="16">
        <v>32</v>
      </c>
      <c r="BY48" s="15" t="s">
        <v>140</v>
      </c>
      <c r="BZ48" s="16">
        <v>9</v>
      </c>
      <c r="CB48" s="15" t="s">
        <v>147</v>
      </c>
      <c r="CC48" s="16">
        <v>2</v>
      </c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/>
      <c r="C49" s="16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 t="s">
        <v>146</v>
      </c>
      <c r="BW49" s="16">
        <v>2</v>
      </c>
      <c r="BY49" s="15" t="s">
        <v>141</v>
      </c>
      <c r="BZ49" s="16">
        <v>15</v>
      </c>
      <c r="CB49" s="15" t="s">
        <v>151</v>
      </c>
      <c r="CC49" s="16">
        <v>5</v>
      </c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/>
      <c r="C50" s="16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 t="s">
        <v>147</v>
      </c>
      <c r="BW50" s="16">
        <v>3</v>
      </c>
      <c r="BY50" s="15" t="s">
        <v>143</v>
      </c>
      <c r="BZ50" s="16">
        <v>13</v>
      </c>
      <c r="CB50" s="15" t="s">
        <v>152</v>
      </c>
      <c r="CC50" s="16">
        <v>15</v>
      </c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/>
      <c r="C51" s="16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 t="s">
        <v>150</v>
      </c>
      <c r="BW51" s="16">
        <v>1</v>
      </c>
      <c r="BY51" s="15" t="s">
        <v>144</v>
      </c>
      <c r="BZ51" s="16">
        <v>24</v>
      </c>
      <c r="CB51" s="15" t="s">
        <v>153</v>
      </c>
      <c r="CC51" s="16">
        <v>4</v>
      </c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/>
      <c r="C52" s="16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 t="s">
        <v>151</v>
      </c>
      <c r="BW52" s="16">
        <v>1</v>
      </c>
      <c r="BY52" s="15" t="s">
        <v>145</v>
      </c>
      <c r="BZ52" s="16">
        <v>95</v>
      </c>
      <c r="CB52" s="15" t="s">
        <v>154</v>
      </c>
      <c r="CC52" s="16">
        <v>36</v>
      </c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/>
      <c r="C53" s="16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 t="s">
        <v>152</v>
      </c>
      <c r="BW53" s="16">
        <v>10</v>
      </c>
      <c r="BY53" s="15" t="s">
        <v>146</v>
      </c>
      <c r="BZ53" s="16">
        <v>2</v>
      </c>
      <c r="CB53" s="15" t="s">
        <v>155</v>
      </c>
      <c r="CC53" s="16">
        <v>58</v>
      </c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/>
      <c r="C54" s="16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 t="s">
        <v>153</v>
      </c>
      <c r="BW54" s="16">
        <v>2</v>
      </c>
      <c r="BY54" s="15" t="s">
        <v>149</v>
      </c>
      <c r="BZ54" s="16">
        <v>1</v>
      </c>
      <c r="CB54" s="15" t="s">
        <v>156</v>
      </c>
      <c r="CC54" s="16">
        <v>9</v>
      </c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/>
      <c r="C55" s="16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 t="s">
        <v>154</v>
      </c>
      <c r="BW55" s="16">
        <v>30</v>
      </c>
      <c r="BY55" s="15" t="s">
        <v>150</v>
      </c>
      <c r="BZ55" s="16">
        <v>1</v>
      </c>
      <c r="CB55" s="15" t="s">
        <v>157</v>
      </c>
      <c r="CC55" s="16">
        <v>4</v>
      </c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/>
      <c r="C56" s="16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 t="s">
        <v>155</v>
      </c>
      <c r="BW56" s="16">
        <v>33</v>
      </c>
      <c r="BY56" s="15" t="s">
        <v>152</v>
      </c>
      <c r="BZ56" s="16">
        <v>15</v>
      </c>
      <c r="CB56" s="15" t="s">
        <v>158</v>
      </c>
      <c r="CC56" s="16">
        <v>65</v>
      </c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/>
      <c r="C57" s="16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 t="s">
        <v>156</v>
      </c>
      <c r="BW57" s="16">
        <v>15</v>
      </c>
      <c r="BY57" s="15" t="s">
        <v>153</v>
      </c>
      <c r="BZ57" s="16">
        <v>1</v>
      </c>
      <c r="CB57" s="15" t="s">
        <v>159</v>
      </c>
      <c r="CC57" s="16">
        <v>18</v>
      </c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/>
      <c r="C58" s="16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 t="s">
        <v>157</v>
      </c>
      <c r="BW58" s="16">
        <v>2</v>
      </c>
      <c r="BY58" s="15" t="s">
        <v>154</v>
      </c>
      <c r="BZ58" s="16">
        <v>56</v>
      </c>
      <c r="CB58" s="15" t="s">
        <v>160</v>
      </c>
      <c r="CC58" s="16">
        <v>39</v>
      </c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/>
      <c r="C59" s="16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 t="s">
        <v>158</v>
      </c>
      <c r="BW59" s="16">
        <v>59</v>
      </c>
      <c r="BY59" s="15" t="s">
        <v>155</v>
      </c>
      <c r="BZ59" s="16">
        <v>42</v>
      </c>
      <c r="CB59" s="15" t="s">
        <v>161</v>
      </c>
      <c r="CC59" s="16">
        <v>22</v>
      </c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/>
      <c r="C60" s="16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 t="s">
        <v>159</v>
      </c>
      <c r="BW60" s="16">
        <v>58</v>
      </c>
      <c r="BY60" s="15" t="s">
        <v>156</v>
      </c>
      <c r="BZ60" s="16">
        <v>12</v>
      </c>
      <c r="CB60" s="15" t="s">
        <v>162</v>
      </c>
      <c r="CC60" s="16">
        <v>126</v>
      </c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/>
      <c r="C61" s="16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 t="s">
        <v>160</v>
      </c>
      <c r="BW61" s="16">
        <v>46</v>
      </c>
      <c r="BY61" s="15" t="s">
        <v>157</v>
      </c>
      <c r="BZ61" s="16">
        <v>3</v>
      </c>
      <c r="CB61" s="15" t="s">
        <v>163</v>
      </c>
      <c r="CC61" s="16">
        <v>22</v>
      </c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/>
      <c r="C62" s="16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 t="s">
        <v>161</v>
      </c>
      <c r="BW62" s="16">
        <v>5</v>
      </c>
      <c r="BY62" s="15" t="s">
        <v>158</v>
      </c>
      <c r="BZ62" s="16">
        <v>43</v>
      </c>
      <c r="CB62" s="15" t="s">
        <v>164</v>
      </c>
      <c r="CC62" s="16">
        <v>7</v>
      </c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/>
      <c r="C63" s="16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 t="s">
        <v>162</v>
      </c>
      <c r="BW63" s="16">
        <v>130</v>
      </c>
      <c r="BY63" s="15" t="s">
        <v>159</v>
      </c>
      <c r="BZ63" s="16">
        <v>21</v>
      </c>
      <c r="CB63" s="15" t="s">
        <v>165</v>
      </c>
      <c r="CC63" s="16">
        <v>6</v>
      </c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/>
      <c r="C64" s="16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 t="s">
        <v>163</v>
      </c>
      <c r="BW64" s="16">
        <v>48</v>
      </c>
      <c r="BY64" s="15" t="s">
        <v>160</v>
      </c>
      <c r="BZ64" s="16">
        <v>65</v>
      </c>
      <c r="CB64" s="15" t="s">
        <v>166</v>
      </c>
      <c r="CC64" s="16">
        <v>3</v>
      </c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/>
      <c r="C65" s="16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 t="s">
        <v>164</v>
      </c>
      <c r="BW65" s="16">
        <v>6</v>
      </c>
      <c r="BY65" s="15" t="s">
        <v>161</v>
      </c>
      <c r="BZ65" s="16">
        <v>18</v>
      </c>
      <c r="CB65" s="15" t="s">
        <v>167</v>
      </c>
      <c r="CC65" s="16">
        <v>4</v>
      </c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/>
      <c r="C66" s="16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 t="s">
        <v>165</v>
      </c>
      <c r="BW66" s="16">
        <v>6</v>
      </c>
      <c r="BY66" s="15" t="s">
        <v>162</v>
      </c>
      <c r="BZ66" s="16">
        <v>125</v>
      </c>
      <c r="CB66" s="15" t="s">
        <v>168</v>
      </c>
      <c r="CC66" s="16">
        <v>13</v>
      </c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/>
      <c r="C67" s="16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 t="s">
        <v>166</v>
      </c>
      <c r="BW67" s="16">
        <v>7</v>
      </c>
      <c r="BY67" s="15" t="s">
        <v>163</v>
      </c>
      <c r="BZ67" s="16">
        <v>31</v>
      </c>
      <c r="CB67" s="15" t="s">
        <v>169</v>
      </c>
      <c r="CC67" s="16">
        <v>10</v>
      </c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/>
      <c r="C68" s="16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 t="s">
        <v>167</v>
      </c>
      <c r="BW68" s="16">
        <v>13</v>
      </c>
      <c r="BY68" s="15" t="s">
        <v>164</v>
      </c>
      <c r="BZ68" s="16">
        <v>17</v>
      </c>
      <c r="CB68" s="15" t="s">
        <v>170</v>
      </c>
      <c r="CC68" s="16">
        <v>62</v>
      </c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/>
      <c r="C69" s="16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 t="s">
        <v>168</v>
      </c>
      <c r="BW69" s="16">
        <v>23</v>
      </c>
      <c r="BY69" s="15" t="s">
        <v>165</v>
      </c>
      <c r="BZ69" s="16">
        <v>3</v>
      </c>
      <c r="CB69" s="15" t="s">
        <v>171</v>
      </c>
      <c r="CC69" s="16">
        <v>5</v>
      </c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/>
      <c r="C70" s="16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 t="s">
        <v>169</v>
      </c>
      <c r="BW70" s="16">
        <v>11</v>
      </c>
      <c r="BY70" s="15" t="s">
        <v>166</v>
      </c>
      <c r="BZ70" s="16">
        <v>8</v>
      </c>
      <c r="CB70" s="15" t="s">
        <v>173</v>
      </c>
      <c r="CC70" s="16">
        <v>1</v>
      </c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/>
      <c r="C71" s="16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 t="s">
        <v>170</v>
      </c>
      <c r="BW71" s="16">
        <v>103</v>
      </c>
      <c r="BY71" s="15" t="s">
        <v>167</v>
      </c>
      <c r="BZ71" s="16">
        <v>16</v>
      </c>
      <c r="CB71" s="15" t="s">
        <v>506</v>
      </c>
      <c r="CC71" s="16">
        <v>33</v>
      </c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/>
      <c r="C72" s="16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 t="s">
        <v>171</v>
      </c>
      <c r="BW72" s="16">
        <v>4</v>
      </c>
      <c r="BY72" s="15" t="s">
        <v>168</v>
      </c>
      <c r="BZ72" s="16">
        <v>18</v>
      </c>
      <c r="CB72" s="15" t="s">
        <v>175</v>
      </c>
      <c r="CC72" s="16">
        <v>3</v>
      </c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/>
      <c r="C73" s="16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 t="s">
        <v>173</v>
      </c>
      <c r="BW73" s="16">
        <v>3</v>
      </c>
      <c r="BY73" s="15" t="s">
        <v>169</v>
      </c>
      <c r="BZ73" s="16">
        <v>12</v>
      </c>
      <c r="CB73" s="15" t="s">
        <v>177</v>
      </c>
      <c r="CC73" s="16">
        <v>2</v>
      </c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/>
      <c r="C74" s="16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 t="s">
        <v>506</v>
      </c>
      <c r="BW74" s="16">
        <v>32</v>
      </c>
      <c r="BY74" s="15" t="s">
        <v>170</v>
      </c>
      <c r="BZ74" s="16">
        <v>62</v>
      </c>
      <c r="CB74" s="15" t="s">
        <v>178</v>
      </c>
      <c r="CC74" s="16">
        <v>2</v>
      </c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/>
      <c r="C75" s="16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 t="s">
        <v>175</v>
      </c>
      <c r="BW75" s="16">
        <v>1</v>
      </c>
      <c r="BY75" s="15" t="s">
        <v>172</v>
      </c>
      <c r="BZ75" s="16">
        <v>4</v>
      </c>
      <c r="CB75" s="15" t="s">
        <v>179</v>
      </c>
      <c r="CC75" s="16">
        <v>1</v>
      </c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/>
      <c r="C76" s="16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 t="s">
        <v>177</v>
      </c>
      <c r="BW76" s="16">
        <v>1</v>
      </c>
      <c r="BY76" s="15" t="s">
        <v>173</v>
      </c>
      <c r="BZ76" s="16">
        <v>2</v>
      </c>
      <c r="CB76" s="15" t="s">
        <v>181</v>
      </c>
      <c r="CC76" s="16">
        <v>1</v>
      </c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/>
      <c r="C77" s="16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 t="s">
        <v>181</v>
      </c>
      <c r="BW77" s="16">
        <v>3</v>
      </c>
      <c r="BY77" s="15" t="s">
        <v>506</v>
      </c>
      <c r="BZ77" s="16">
        <v>41</v>
      </c>
      <c r="CB77" s="15" t="s">
        <v>182</v>
      </c>
      <c r="CC77" s="16">
        <v>6</v>
      </c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/>
      <c r="C78" s="16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 t="s">
        <v>182</v>
      </c>
      <c r="BW78" s="16">
        <v>2</v>
      </c>
      <c r="BY78" s="15" t="s">
        <v>175</v>
      </c>
      <c r="BZ78" s="16">
        <v>2</v>
      </c>
      <c r="CB78" s="15" t="s">
        <v>183</v>
      </c>
      <c r="CC78" s="16">
        <v>2</v>
      </c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/>
      <c r="C79" s="16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 t="s">
        <v>183</v>
      </c>
      <c r="BW79" s="16">
        <v>3</v>
      </c>
      <c r="BY79" s="15" t="s">
        <v>177</v>
      </c>
      <c r="BZ79" s="16"/>
      <c r="CB79" s="15" t="s">
        <v>185</v>
      </c>
      <c r="CC79" s="16">
        <v>1</v>
      </c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/>
      <c r="C80" s="16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 t="s">
        <v>185</v>
      </c>
      <c r="BW80" s="16">
        <v>1</v>
      </c>
      <c r="BY80" s="15" t="s">
        <v>179</v>
      </c>
      <c r="BZ80" s="16">
        <v>3</v>
      </c>
      <c r="CB80" s="15" t="s">
        <v>186</v>
      </c>
      <c r="CC80" s="16">
        <v>4</v>
      </c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/>
      <c r="C81" s="16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 t="s">
        <v>186</v>
      </c>
      <c r="BW81" s="16">
        <v>1</v>
      </c>
      <c r="BY81" s="15" t="s">
        <v>180</v>
      </c>
      <c r="BZ81" s="16">
        <v>1</v>
      </c>
      <c r="CB81" s="15" t="s">
        <v>187</v>
      </c>
      <c r="CC81" s="16">
        <v>3</v>
      </c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/>
      <c r="C82" s="16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 t="s">
        <v>293</v>
      </c>
      <c r="BW82" s="16">
        <v>1</v>
      </c>
      <c r="BY82" s="15" t="s">
        <v>183</v>
      </c>
      <c r="BZ82" s="16">
        <v>1</v>
      </c>
      <c r="CB82" s="15" t="s">
        <v>293</v>
      </c>
      <c r="CC82" s="16">
        <v>1</v>
      </c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/>
      <c r="C83" s="16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 t="s">
        <v>190</v>
      </c>
      <c r="BW83" s="16">
        <v>3</v>
      </c>
      <c r="BY83" s="15" t="s">
        <v>184</v>
      </c>
      <c r="BZ83" s="16">
        <v>1</v>
      </c>
      <c r="CB83" s="15" t="s">
        <v>189</v>
      </c>
      <c r="CC83" s="16">
        <v>2</v>
      </c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/>
      <c r="C84" s="16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 t="s">
        <v>192</v>
      </c>
      <c r="BW84" s="16">
        <v>2</v>
      </c>
      <c r="BY84" s="15" t="s">
        <v>186</v>
      </c>
      <c r="BZ84" s="16">
        <v>3</v>
      </c>
      <c r="CB84" s="15" t="s">
        <v>190</v>
      </c>
      <c r="CC84" s="16">
        <v>2</v>
      </c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/>
      <c r="C85" s="16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 t="s">
        <v>193</v>
      </c>
      <c r="BW85" s="16">
        <v>1</v>
      </c>
      <c r="BY85" s="15" t="s">
        <v>187</v>
      </c>
      <c r="BZ85" s="16">
        <v>1</v>
      </c>
      <c r="CB85" s="15" t="s">
        <v>191</v>
      </c>
      <c r="CC85" s="16">
        <v>1</v>
      </c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/>
      <c r="C86" s="16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 t="s">
        <v>194</v>
      </c>
      <c r="BW86" s="16">
        <v>2</v>
      </c>
      <c r="BY86" s="15" t="s">
        <v>293</v>
      </c>
      <c r="BZ86" s="16">
        <v>4</v>
      </c>
      <c r="CB86" s="15" t="s">
        <v>193</v>
      </c>
      <c r="CC86" s="16">
        <v>2</v>
      </c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/>
      <c r="C87" s="16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 t="s">
        <v>195</v>
      </c>
      <c r="BW87" s="16">
        <v>2</v>
      </c>
      <c r="BY87" s="15" t="s">
        <v>188</v>
      </c>
      <c r="BZ87" s="16">
        <v>1</v>
      </c>
      <c r="CB87" s="15" t="s">
        <v>194</v>
      </c>
      <c r="CC87" s="16">
        <v>2</v>
      </c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/>
      <c r="C88" s="16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 t="s">
        <v>197</v>
      </c>
      <c r="BW88" s="16">
        <v>1</v>
      </c>
      <c r="BY88" s="15" t="s">
        <v>190</v>
      </c>
      <c r="BZ88" s="16">
        <v>1</v>
      </c>
      <c r="CB88" s="15" t="s">
        <v>195</v>
      </c>
      <c r="CC88" s="16">
        <v>2</v>
      </c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/>
      <c r="C89" s="16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 t="s">
        <v>206</v>
      </c>
      <c r="BW89" s="16">
        <v>1</v>
      </c>
      <c r="BY89" s="15" t="s">
        <v>192</v>
      </c>
      <c r="BZ89" s="16">
        <v>2</v>
      </c>
      <c r="CB89" s="15" t="s">
        <v>197</v>
      </c>
      <c r="CC89" s="16">
        <v>2</v>
      </c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/>
      <c r="C90" s="16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 t="s">
        <v>211</v>
      </c>
      <c r="BW90" s="16">
        <v>1</v>
      </c>
      <c r="BY90" s="15" t="s">
        <v>193</v>
      </c>
      <c r="BZ90" s="16">
        <v>1</v>
      </c>
      <c r="CB90" s="15" t="s">
        <v>199</v>
      </c>
      <c r="CC90" s="16">
        <v>1</v>
      </c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/>
      <c r="C91" s="16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 t="s">
        <v>346</v>
      </c>
      <c r="BW91" s="16">
        <v>4</v>
      </c>
      <c r="BY91" s="15" t="s">
        <v>195</v>
      </c>
      <c r="BZ91" s="16">
        <v>1</v>
      </c>
      <c r="CB91" s="15" t="s">
        <v>202</v>
      </c>
      <c r="CC91" s="16">
        <v>1</v>
      </c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/>
      <c r="C92" s="16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 t="s">
        <v>507</v>
      </c>
      <c r="BW92" s="16">
        <v>5</v>
      </c>
      <c r="BY92" s="15" t="s">
        <v>197</v>
      </c>
      <c r="BZ92" s="16">
        <v>4</v>
      </c>
      <c r="CB92" s="15" t="s">
        <v>206</v>
      </c>
      <c r="CC92" s="16">
        <v>1</v>
      </c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/>
      <c r="C93" s="16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 t="s">
        <v>212</v>
      </c>
      <c r="BW93" s="16">
        <v>1</v>
      </c>
      <c r="BY93" s="15" t="s">
        <v>202</v>
      </c>
      <c r="BZ93" s="16">
        <v>1</v>
      </c>
      <c r="CB93" s="15" t="s">
        <v>207</v>
      </c>
      <c r="CC93" s="16">
        <v>3</v>
      </c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/>
      <c r="C94" s="16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 t="s">
        <v>217</v>
      </c>
      <c r="BW94" s="16">
        <v>1</v>
      </c>
      <c r="BY94" s="15" t="s">
        <v>207</v>
      </c>
      <c r="BZ94" s="16">
        <v>1</v>
      </c>
      <c r="CB94" s="15" t="s">
        <v>211</v>
      </c>
      <c r="CC94" s="16">
        <v>2</v>
      </c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/>
      <c r="C95" s="16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 t="s">
        <v>220</v>
      </c>
      <c r="BW95" s="16">
        <v>1</v>
      </c>
      <c r="BY95" s="15" t="s">
        <v>416</v>
      </c>
      <c r="BZ95" s="16">
        <v>2</v>
      </c>
      <c r="CB95" s="15" t="s">
        <v>346</v>
      </c>
      <c r="CC95" s="16">
        <v>6</v>
      </c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/>
      <c r="C96" s="16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 t="s">
        <v>221</v>
      </c>
      <c r="BW96" s="16">
        <v>1</v>
      </c>
      <c r="BY96" s="15" t="s">
        <v>346</v>
      </c>
      <c r="BZ96" s="16">
        <v>2</v>
      </c>
      <c r="CB96" s="15" t="s">
        <v>507</v>
      </c>
      <c r="CC96" s="16">
        <v>2</v>
      </c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/>
      <c r="C97" s="16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 t="s">
        <v>223</v>
      </c>
      <c r="BW97" s="16">
        <v>1</v>
      </c>
      <c r="BY97" s="15" t="s">
        <v>507</v>
      </c>
      <c r="BZ97" s="16">
        <v>3</v>
      </c>
      <c r="CB97" s="15" t="s">
        <v>212</v>
      </c>
      <c r="CC97" s="16">
        <v>1</v>
      </c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/>
      <c r="C98" s="16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 t="s">
        <v>417</v>
      </c>
      <c r="BW98" s="16">
        <v>1</v>
      </c>
      <c r="BY98" s="15" t="s">
        <v>214</v>
      </c>
      <c r="BZ98" s="16">
        <v>2</v>
      </c>
      <c r="CB98" s="15" t="s">
        <v>213</v>
      </c>
      <c r="CC98" s="16">
        <v>1</v>
      </c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/>
      <c r="C99" s="16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 t="s">
        <v>226</v>
      </c>
      <c r="BW99" s="16">
        <v>7</v>
      </c>
      <c r="BY99" s="15" t="s">
        <v>218</v>
      </c>
      <c r="BZ99" s="16">
        <v>5</v>
      </c>
      <c r="CB99" s="15" t="s">
        <v>217</v>
      </c>
      <c r="CC99" s="16">
        <v>2</v>
      </c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/>
      <c r="C100" s="16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 t="s">
        <v>228</v>
      </c>
      <c r="BW100" s="16">
        <v>9</v>
      </c>
      <c r="BY100" s="15" t="s">
        <v>222</v>
      </c>
      <c r="BZ100" s="16">
        <v>1</v>
      </c>
      <c r="CB100" s="15" t="s">
        <v>218</v>
      </c>
      <c r="CC100" s="16">
        <v>5</v>
      </c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/>
      <c r="C101" s="16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 t="s">
        <v>229</v>
      </c>
      <c r="BW101" s="16">
        <v>6</v>
      </c>
      <c r="BY101" s="15" t="s">
        <v>223</v>
      </c>
      <c r="BZ101" s="16">
        <v>1</v>
      </c>
      <c r="CB101" s="15" t="s">
        <v>220</v>
      </c>
      <c r="CC101" s="16">
        <v>1</v>
      </c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/>
      <c r="C102" s="16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 t="s">
        <v>230</v>
      </c>
      <c r="BW102" s="16">
        <v>5</v>
      </c>
      <c r="BY102" s="15" t="s">
        <v>224</v>
      </c>
      <c r="BZ102" s="16">
        <v>2</v>
      </c>
      <c r="CB102" s="15" t="s">
        <v>226</v>
      </c>
      <c r="CC102" s="16">
        <v>11</v>
      </c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/>
      <c r="C103" s="16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 t="s">
        <v>231</v>
      </c>
      <c r="BW103" s="16">
        <v>5</v>
      </c>
      <c r="BY103" s="15" t="s">
        <v>226</v>
      </c>
      <c r="BZ103" s="16">
        <v>6</v>
      </c>
      <c r="CB103" s="15" t="s">
        <v>228</v>
      </c>
      <c r="CC103" s="16">
        <v>6</v>
      </c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/>
      <c r="C104" s="16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 t="s">
        <v>232</v>
      </c>
      <c r="BW104" s="16">
        <v>2</v>
      </c>
      <c r="BY104" s="15" t="s">
        <v>227</v>
      </c>
      <c r="BZ104" s="16">
        <v>1</v>
      </c>
      <c r="CB104" s="15" t="s">
        <v>229</v>
      </c>
      <c r="CC104" s="16">
        <v>7</v>
      </c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/>
      <c r="C105" s="16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 t="s">
        <v>233</v>
      </c>
      <c r="BW105" s="16">
        <v>4</v>
      </c>
      <c r="BY105" s="15" t="s">
        <v>228</v>
      </c>
      <c r="BZ105" s="16">
        <v>9</v>
      </c>
      <c r="CB105" s="15" t="s">
        <v>230</v>
      </c>
      <c r="CC105" s="16">
        <v>9</v>
      </c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/>
      <c r="C106" s="16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 t="s">
        <v>234</v>
      </c>
      <c r="BW106" s="16">
        <v>5</v>
      </c>
      <c r="BY106" s="15" t="s">
        <v>229</v>
      </c>
      <c r="BZ106" s="16">
        <v>15</v>
      </c>
      <c r="CB106" s="15" t="s">
        <v>231</v>
      </c>
      <c r="CC106" s="16">
        <v>2</v>
      </c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/>
      <c r="C107" s="16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 t="s">
        <v>235</v>
      </c>
      <c r="BW107" s="16">
        <v>3</v>
      </c>
      <c r="BY107" s="15" t="s">
        <v>230</v>
      </c>
      <c r="BZ107" s="16">
        <v>11</v>
      </c>
      <c r="CB107" s="15" t="s">
        <v>232</v>
      </c>
      <c r="CC107" s="16">
        <v>2</v>
      </c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/>
      <c r="C108" s="16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 t="s">
        <v>236</v>
      </c>
      <c r="BW108" s="16">
        <v>1</v>
      </c>
      <c r="BY108" s="15" t="s">
        <v>231</v>
      </c>
      <c r="BZ108" s="16">
        <v>6</v>
      </c>
      <c r="CB108" s="15" t="s">
        <v>233</v>
      </c>
      <c r="CC108" s="16">
        <v>3</v>
      </c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/>
      <c r="C109" s="16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 t="s">
        <v>237</v>
      </c>
      <c r="BW109" s="16">
        <v>7</v>
      </c>
      <c r="BY109" s="15" t="s">
        <v>232</v>
      </c>
      <c r="BZ109" s="16">
        <v>5</v>
      </c>
      <c r="CB109" s="15" t="s">
        <v>234</v>
      </c>
      <c r="CC109" s="16">
        <v>2</v>
      </c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/>
      <c r="C110" s="16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 t="s">
        <v>238</v>
      </c>
      <c r="BW110" s="16">
        <v>5</v>
      </c>
      <c r="BY110" s="15" t="s">
        <v>233</v>
      </c>
      <c r="BZ110" s="16">
        <v>4</v>
      </c>
      <c r="CB110" s="15" t="s">
        <v>236</v>
      </c>
      <c r="CC110" s="16">
        <v>3</v>
      </c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/>
      <c r="C111" s="16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 t="s">
        <v>241</v>
      </c>
      <c r="BW111" s="16">
        <v>1</v>
      </c>
      <c r="BY111" s="15" t="s">
        <v>234</v>
      </c>
      <c r="BZ111" s="16">
        <v>2</v>
      </c>
      <c r="CB111" s="15" t="s">
        <v>237</v>
      </c>
      <c r="CC111" s="16">
        <v>5</v>
      </c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/>
      <c r="C112" s="16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 t="s">
        <v>242</v>
      </c>
      <c r="BW112" s="16">
        <v>1</v>
      </c>
      <c r="BY112" s="15" t="s">
        <v>235</v>
      </c>
      <c r="BZ112" s="16">
        <v>1</v>
      </c>
      <c r="CB112" s="15" t="s">
        <v>238</v>
      </c>
      <c r="CC112" s="16">
        <v>4</v>
      </c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/>
      <c r="C113" s="16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 t="s">
        <v>243</v>
      </c>
      <c r="BW113" s="16">
        <v>1</v>
      </c>
      <c r="BY113" s="15" t="s">
        <v>237</v>
      </c>
      <c r="BZ113" s="16">
        <v>7</v>
      </c>
      <c r="CB113" s="15" t="s">
        <v>239</v>
      </c>
      <c r="CC113" s="16">
        <v>2</v>
      </c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/>
      <c r="C114" s="16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 t="s">
        <v>244</v>
      </c>
      <c r="BW114" s="16">
        <v>1</v>
      </c>
      <c r="BY114" s="15" t="s">
        <v>238</v>
      </c>
      <c r="BZ114" s="16">
        <v>1</v>
      </c>
      <c r="CB114" s="15" t="s">
        <v>245</v>
      </c>
      <c r="CC114" s="16">
        <v>3</v>
      </c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/>
      <c r="C115" s="16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 t="s">
        <v>245</v>
      </c>
      <c r="BW115" s="16">
        <v>2</v>
      </c>
      <c r="BY115" s="15" t="s">
        <v>239</v>
      </c>
      <c r="BZ115" s="16">
        <v>4</v>
      </c>
      <c r="CB115" s="15" t="s">
        <v>246</v>
      </c>
      <c r="CC115" s="16">
        <v>1</v>
      </c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/>
      <c r="C116" s="16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 t="s">
        <v>246</v>
      </c>
      <c r="BW116" s="16">
        <v>1</v>
      </c>
      <c r="BY116" s="15" t="s">
        <v>241</v>
      </c>
      <c r="BZ116" s="16">
        <v>3</v>
      </c>
      <c r="CB116" s="15" t="s">
        <v>258</v>
      </c>
      <c r="CC116" s="16">
        <v>2</v>
      </c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/>
      <c r="C117" s="16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 t="s">
        <v>247</v>
      </c>
      <c r="BW117" s="16">
        <v>3</v>
      </c>
      <c r="BY117" s="15" t="s">
        <v>245</v>
      </c>
      <c r="BZ117" s="16">
        <v>4</v>
      </c>
      <c r="CB117" s="15" t="s">
        <v>259</v>
      </c>
      <c r="CC117" s="16">
        <v>1</v>
      </c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/>
      <c r="C118" s="16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 t="s">
        <v>251</v>
      </c>
      <c r="BW118" s="16">
        <v>1</v>
      </c>
      <c r="BY118" s="15" t="s">
        <v>247</v>
      </c>
      <c r="BZ118" s="16">
        <v>3</v>
      </c>
      <c r="CB118" s="15" t="s">
        <v>349</v>
      </c>
      <c r="CC118" s="16">
        <v>1</v>
      </c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/>
      <c r="C119" s="16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 t="s">
        <v>259</v>
      </c>
      <c r="BW119" s="16">
        <v>2</v>
      </c>
      <c r="BY119" s="15" t="s">
        <v>259</v>
      </c>
      <c r="BZ119" s="16">
        <v>2</v>
      </c>
      <c r="CB119" s="15" t="s">
        <v>263</v>
      </c>
      <c r="CC119" s="16">
        <v>1</v>
      </c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/>
      <c r="C120" s="16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 t="s">
        <v>261</v>
      </c>
      <c r="BW120" s="16">
        <v>1</v>
      </c>
      <c r="BY120" s="15" t="s">
        <v>347</v>
      </c>
      <c r="BZ120" s="16">
        <v>1</v>
      </c>
      <c r="CB120" s="15" t="s">
        <v>265</v>
      </c>
      <c r="CC120" s="16">
        <v>1</v>
      </c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/>
      <c r="C121" s="16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 t="s">
        <v>348</v>
      </c>
      <c r="BW121" s="16">
        <v>1</v>
      </c>
      <c r="BY121" s="15" t="s">
        <v>349</v>
      </c>
      <c r="BZ121" s="16">
        <v>3</v>
      </c>
      <c r="CB121" s="15" t="s">
        <v>269</v>
      </c>
      <c r="CC121" s="16">
        <v>1</v>
      </c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/>
      <c r="C122" s="16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 t="s">
        <v>511</v>
      </c>
      <c r="BW122" s="16">
        <v>6</v>
      </c>
      <c r="BY122" s="15" t="s">
        <v>508</v>
      </c>
      <c r="BZ122" s="16">
        <v>1</v>
      </c>
      <c r="CB122" s="15" t="s">
        <v>295</v>
      </c>
      <c r="CC122" s="16">
        <v>1</v>
      </c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/>
      <c r="C123" s="16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 t="s">
        <v>263</v>
      </c>
      <c r="BW123" s="16">
        <v>2</v>
      </c>
      <c r="BY123" s="15" t="s">
        <v>509</v>
      </c>
      <c r="BZ123" s="16">
        <v>1</v>
      </c>
      <c r="CB123" s="15" t="s">
        <v>296</v>
      </c>
      <c r="CC123" s="16">
        <v>3</v>
      </c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/>
      <c r="C124" s="16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 t="s">
        <v>265</v>
      </c>
      <c r="BW124" s="16">
        <v>2</v>
      </c>
      <c r="BY124" s="15" t="s">
        <v>511</v>
      </c>
      <c r="BZ124" s="16">
        <v>2</v>
      </c>
      <c r="CB124" s="15" t="s">
        <v>297</v>
      </c>
      <c r="CC124" s="16">
        <v>3</v>
      </c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/>
      <c r="C125" s="16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 t="s">
        <v>269</v>
      </c>
      <c r="BW125" s="16">
        <v>2</v>
      </c>
      <c r="BY125" s="15" t="s">
        <v>296</v>
      </c>
      <c r="BZ125" s="16">
        <v>2</v>
      </c>
      <c r="CB125" s="15" t="s">
        <v>350</v>
      </c>
      <c r="CC125" s="16">
        <v>1</v>
      </c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/>
      <c r="C126" s="16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 t="s">
        <v>296</v>
      </c>
      <c r="BW126" s="16">
        <v>5</v>
      </c>
      <c r="BY126" s="15" t="s">
        <v>300</v>
      </c>
      <c r="BZ126" s="16">
        <v>2</v>
      </c>
      <c r="CB126" s="15" t="s">
        <v>299</v>
      </c>
      <c r="CC126" s="16">
        <v>1</v>
      </c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/>
      <c r="C127" s="16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 t="s">
        <v>297</v>
      </c>
      <c r="BW127" s="16">
        <v>1</v>
      </c>
      <c r="BY127" s="15" t="s">
        <v>301</v>
      </c>
      <c r="BZ127" s="16">
        <v>1</v>
      </c>
      <c r="CB127" s="15" t="s">
        <v>300</v>
      </c>
      <c r="CC127" s="16">
        <v>3</v>
      </c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/>
      <c r="C128" s="16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 t="s">
        <v>350</v>
      </c>
      <c r="BW128" s="16">
        <v>1</v>
      </c>
      <c r="BY128" s="15" t="s">
        <v>302</v>
      </c>
      <c r="BZ128" s="16">
        <v>4</v>
      </c>
      <c r="CB128" s="15" t="s">
        <v>351</v>
      </c>
      <c r="CC128" s="16">
        <v>1</v>
      </c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/>
      <c r="C129" s="16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 t="s">
        <v>299</v>
      </c>
      <c r="BW129" s="16">
        <v>1</v>
      </c>
      <c r="BY129" s="15" t="s">
        <v>304</v>
      </c>
      <c r="BZ129" s="16">
        <v>1</v>
      </c>
      <c r="CB129" s="15" t="s">
        <v>301</v>
      </c>
      <c r="CC129" s="16">
        <v>3</v>
      </c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/>
      <c r="C130" s="16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 t="s">
        <v>301</v>
      </c>
      <c r="BW130" s="16">
        <v>2</v>
      </c>
      <c r="BY130" s="15" t="s">
        <v>673</v>
      </c>
      <c r="BZ130" s="16">
        <v>4</v>
      </c>
      <c r="CB130" s="15" t="s">
        <v>673</v>
      </c>
      <c r="CC130" s="16">
        <v>2</v>
      </c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/>
      <c r="C131" s="16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 t="s">
        <v>302</v>
      </c>
      <c r="BW131" s="16">
        <v>5</v>
      </c>
      <c r="BY131" s="15" t="s">
        <v>674</v>
      </c>
      <c r="BZ131" s="16">
        <v>3</v>
      </c>
      <c r="CB131" s="15" t="s">
        <v>674</v>
      </c>
      <c r="CC131" s="16">
        <v>9</v>
      </c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/>
      <c r="C132" s="16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 t="s">
        <v>303</v>
      </c>
      <c r="BW132" s="16">
        <v>1</v>
      </c>
      <c r="BY132" s="15" t="s">
        <v>675</v>
      </c>
      <c r="BZ132" s="16">
        <v>19</v>
      </c>
      <c r="CB132" s="15" t="s">
        <v>675</v>
      </c>
      <c r="CC132" s="16">
        <v>21</v>
      </c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/>
      <c r="C133" s="16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 t="s">
        <v>304</v>
      </c>
      <c r="BW133" s="16">
        <v>2</v>
      </c>
      <c r="BY133" s="15" t="s">
        <v>676</v>
      </c>
      <c r="BZ133" s="16">
        <v>14</v>
      </c>
      <c r="CB133" s="15" t="s">
        <v>676</v>
      </c>
      <c r="CC133" s="16">
        <v>21</v>
      </c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/>
      <c r="C134" s="436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 t="s">
        <v>673</v>
      </c>
      <c r="BW134" s="16">
        <v>4</v>
      </c>
      <c r="BY134" s="15" t="s">
        <v>686</v>
      </c>
      <c r="BZ134" s="16">
        <v>2</v>
      </c>
      <c r="CB134" s="15" t="s">
        <v>686</v>
      </c>
      <c r="CC134" s="16">
        <v>1</v>
      </c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/>
      <c r="C135" s="16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 t="s">
        <v>674</v>
      </c>
      <c r="BW135" s="16">
        <v>1</v>
      </c>
      <c r="BY135" s="15" t="s">
        <v>677</v>
      </c>
      <c r="BZ135" s="16">
        <v>12</v>
      </c>
      <c r="CB135" s="15" t="s">
        <v>677</v>
      </c>
      <c r="CC135" s="16">
        <v>9</v>
      </c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/>
      <c r="C136" s="16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 t="s">
        <v>675</v>
      </c>
      <c r="BW136" s="16">
        <v>14</v>
      </c>
      <c r="BY136" s="15" t="s">
        <v>678</v>
      </c>
      <c r="BZ136" s="16">
        <v>4</v>
      </c>
      <c r="CB136" s="15" t="s">
        <v>678</v>
      </c>
      <c r="CC136" s="16">
        <v>4</v>
      </c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/>
      <c r="C137" s="16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 t="s">
        <v>676</v>
      </c>
      <c r="BW137" s="16">
        <v>30</v>
      </c>
      <c r="BY137" s="15" t="s">
        <v>687</v>
      </c>
      <c r="BZ137" s="16">
        <v>1</v>
      </c>
      <c r="CB137" s="15" t="s">
        <v>687</v>
      </c>
      <c r="CC137" s="16">
        <v>2</v>
      </c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/>
      <c r="C138" s="16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 t="s">
        <v>677</v>
      </c>
      <c r="BW138" s="16">
        <v>7</v>
      </c>
      <c r="BY138" s="15" t="s">
        <v>679</v>
      </c>
      <c r="BZ138" s="16">
        <v>11</v>
      </c>
      <c r="CB138" s="15" t="s">
        <v>679</v>
      </c>
      <c r="CC138" s="16">
        <v>6</v>
      </c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/>
      <c r="C139" s="16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 t="s">
        <v>678</v>
      </c>
      <c r="BW139" s="16">
        <v>2</v>
      </c>
      <c r="BY139" s="15" t="s">
        <v>688</v>
      </c>
      <c r="BZ139" s="16">
        <v>2</v>
      </c>
      <c r="CB139" s="15" t="s">
        <v>696</v>
      </c>
      <c r="CC139" s="16">
        <v>2</v>
      </c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/>
      <c r="C140" s="16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 t="s">
        <v>679</v>
      </c>
      <c r="BW140" s="16">
        <v>8</v>
      </c>
      <c r="BY140" s="15" t="s">
        <v>689</v>
      </c>
      <c r="BZ140" s="16">
        <v>1</v>
      </c>
      <c r="CB140" s="15" t="s">
        <v>689</v>
      </c>
      <c r="CC140" s="16">
        <v>1</v>
      </c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/>
      <c r="C141" s="16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 t="s">
        <v>680</v>
      </c>
      <c r="BW141" s="16">
        <v>1</v>
      </c>
      <c r="BY141" s="15" t="s">
        <v>690</v>
      </c>
      <c r="BZ141" s="16">
        <v>1</v>
      </c>
      <c r="CB141" s="15" t="s">
        <v>682</v>
      </c>
      <c r="CC141" s="16">
        <v>12</v>
      </c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/>
      <c r="C142" s="16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 t="s">
        <v>681</v>
      </c>
      <c r="BW142" s="16">
        <v>4</v>
      </c>
      <c r="BY142" s="15" t="s">
        <v>682</v>
      </c>
      <c r="BZ142" s="16">
        <v>18</v>
      </c>
      <c r="CB142" s="15" t="s">
        <v>697</v>
      </c>
      <c r="CC142" s="16">
        <v>2</v>
      </c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/>
      <c r="C143" s="16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 t="s">
        <v>682</v>
      </c>
      <c r="BW143" s="16">
        <v>20</v>
      </c>
      <c r="BY143" s="15" t="s">
        <v>683</v>
      </c>
      <c r="BZ143" s="16">
        <v>41</v>
      </c>
      <c r="CB143" s="15" t="s">
        <v>683</v>
      </c>
      <c r="CC143" s="16">
        <v>31</v>
      </c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/>
      <c r="C144" s="16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 t="s">
        <v>683</v>
      </c>
      <c r="BW144" s="16">
        <v>32</v>
      </c>
      <c r="BY144" s="15" t="s">
        <v>691</v>
      </c>
      <c r="BZ144" s="16">
        <v>6</v>
      </c>
      <c r="CB144" s="15" t="s">
        <v>684</v>
      </c>
      <c r="CC144" s="16">
        <v>5</v>
      </c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/>
      <c r="C145" s="16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 t="s">
        <v>684</v>
      </c>
      <c r="BW145" s="16">
        <v>2</v>
      </c>
      <c r="BY145" s="15" t="s">
        <v>685</v>
      </c>
      <c r="BZ145" s="16"/>
      <c r="CB145" s="15" t="s">
        <v>698</v>
      </c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/>
      <c r="C146" s="16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 t="s">
        <v>685</v>
      </c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/>
      <c r="C147" s="16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/>
      <c r="C148" s="16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/>
      <c r="C149" s="16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/>
      <c r="C150" s="16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/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50" t="s">
        <v>636</v>
      </c>
      <c r="E7" s="751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52" t="s">
        <v>666</v>
      </c>
      <c r="E10" s="753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47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48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2.16</v>
      </c>
      <c r="I23" s="511">
        <f>SUMIF('SAUCE USAGE'!$G$65:$G$99,C23,'SAUCE USAGE'!$I$65:$I$99)/1000</f>
        <v>0.54</v>
      </c>
      <c r="J23" s="512"/>
      <c r="K23" s="511">
        <f>SUMIF('SAUCE USAGE'!$G$12:$G$25,C23,'SAUCE USAGE'!$I$12:$I$25)/1000</f>
        <v>0</v>
      </c>
      <c r="L23" s="513"/>
      <c r="M23" s="514">
        <f t="shared" ref="M23:M30" si="0">SUM(H23:L23)</f>
        <v>2.7</v>
      </c>
      <c r="N23" s="514">
        <f t="shared" ref="N23:N30" si="1">+F23+G23-M23</f>
        <v>-2.7</v>
      </c>
      <c r="O23" s="514"/>
      <c r="P23" s="515">
        <f t="shared" ref="P23:P30" si="2">+O23-N23</f>
        <v>2.7</v>
      </c>
      <c r="Q23" s="516">
        <f t="shared" ref="Q23:Q30" si="3">IF(N23=0,"",P23/N23)</f>
        <v>-1</v>
      </c>
      <c r="R23" s="517">
        <f t="shared" ref="R23:R30" si="4">+P23*D23</f>
        <v>10.476000000000001</v>
      </c>
      <c r="S23" s="669">
        <f>+P23/M23</f>
        <v>1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0.28000000000000003</v>
      </c>
      <c r="I24" s="511">
        <f>SUMIF('SAUCE USAGE'!$G$65:$G$99,C24,'SAUCE USAGE'!$I$65:$I$99)/1000</f>
        <v>0.14000000000000001</v>
      </c>
      <c r="J24" s="521"/>
      <c r="K24" s="511">
        <f>SUMIF('SAUCE USAGE'!$G$12:$G$25,C24,'SAUCE USAGE'!$I$12:$I$25)/1000</f>
        <v>0</v>
      </c>
      <c r="L24" s="522"/>
      <c r="M24" s="523">
        <f t="shared" si="0"/>
        <v>0.42000000000000004</v>
      </c>
      <c r="N24" s="523">
        <f t="shared" si="1"/>
        <v>-0.42000000000000004</v>
      </c>
      <c r="O24" s="523"/>
      <c r="P24" s="524">
        <f t="shared" si="2"/>
        <v>0.42000000000000004</v>
      </c>
      <c r="Q24" s="525">
        <f t="shared" si="3"/>
        <v>-1</v>
      </c>
      <c r="R24" s="517">
        <f t="shared" si="4"/>
        <v>1.6296000000000002</v>
      </c>
      <c r="S24" s="669">
        <f t="shared" ref="S24:S29" si="5">+P24/M24</f>
        <v>1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1.95</v>
      </c>
      <c r="I25" s="511">
        <f>SUMIF('SAUCE USAGE'!$G$65:$G$99,C25,'SAUCE USAGE'!$I$65:$I$99)/1000</f>
        <v>0.15</v>
      </c>
      <c r="J25" s="521"/>
      <c r="K25" s="511">
        <f>SUMIF('SAUCE USAGE'!$G$12:$G$25,C25,'SAUCE USAGE'!$I$12:$I$25)/1000</f>
        <v>0</v>
      </c>
      <c r="L25" s="522"/>
      <c r="M25" s="523">
        <f t="shared" si="0"/>
        <v>2.1</v>
      </c>
      <c r="N25" s="523">
        <f t="shared" si="1"/>
        <v>-2.1</v>
      </c>
      <c r="O25" s="523"/>
      <c r="P25" s="524">
        <f t="shared" si="2"/>
        <v>2.1</v>
      </c>
      <c r="Q25" s="525">
        <f t="shared" si="3"/>
        <v>-1</v>
      </c>
      <c r="R25" s="517">
        <f t="shared" si="4"/>
        <v>23.835000000000001</v>
      </c>
      <c r="S25" s="669">
        <f t="shared" si="5"/>
        <v>1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0.09</v>
      </c>
      <c r="I26" s="511">
        <f>SUMIF('SAUCE USAGE'!$G$65:$G$99,C26,'SAUCE USAGE'!$I$65:$I$99)/1000</f>
        <v>0</v>
      </c>
      <c r="J26" s="527"/>
      <c r="K26" s="511">
        <f>SUMIF('SAUCE USAGE'!$G$12:$G$25,C26,'SAUCE USAGE'!$I$12:$I$25)/1000</f>
        <v>0</v>
      </c>
      <c r="L26" s="528"/>
      <c r="M26" s="523">
        <f t="shared" si="0"/>
        <v>0.09</v>
      </c>
      <c r="N26" s="523">
        <f t="shared" si="1"/>
        <v>-0.09</v>
      </c>
      <c r="O26" s="529"/>
      <c r="P26" s="524">
        <f t="shared" si="2"/>
        <v>0.09</v>
      </c>
      <c r="Q26" s="525">
        <f t="shared" si="3"/>
        <v>-1</v>
      </c>
      <c r="R26" s="517">
        <f t="shared" si="4"/>
        <v>0.29699999999999999</v>
      </c>
      <c r="S26" s="669">
        <f t="shared" si="5"/>
        <v>1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0.72</v>
      </c>
      <c r="I27" s="511">
        <f>SUMIF('SAUCE USAGE'!$G$65:$G$99,C27,'SAUCE USAGE'!$I$65:$I$99)/1000</f>
        <v>0.48</v>
      </c>
      <c r="J27" s="527"/>
      <c r="K27" s="511">
        <f>SUMIF('SAUCE USAGE'!$G$12:$G$25,C27,'SAUCE USAGE'!$I$12:$I$25)/1000</f>
        <v>7.0000000000000007E-2</v>
      </c>
      <c r="L27" s="528"/>
      <c r="M27" s="523">
        <f t="shared" si="0"/>
        <v>1.27</v>
      </c>
      <c r="N27" s="523">
        <f t="shared" si="1"/>
        <v>-1.27</v>
      </c>
      <c r="O27" s="529"/>
      <c r="P27" s="524">
        <f t="shared" si="2"/>
        <v>1.27</v>
      </c>
      <c r="Q27" s="525">
        <f t="shared" si="3"/>
        <v>-1</v>
      </c>
      <c r="R27" s="517">
        <f t="shared" si="4"/>
        <v>2.54</v>
      </c>
      <c r="S27" s="669">
        <f t="shared" si="5"/>
        <v>1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2.16</v>
      </c>
      <c r="I28" s="511">
        <f>SUMIF('SAUCE USAGE'!$G$65:$G$99,C28,'SAUCE USAGE'!$I$65:$I$99)/1000</f>
        <v>0.27</v>
      </c>
      <c r="J28" s="527"/>
      <c r="K28" s="511">
        <f>SUMIF('SAUCE USAGE'!$G$12:$G$25,C28,'SAUCE USAGE'!$I$12:$I$25)/1000</f>
        <v>0.08</v>
      </c>
      <c r="L28" s="528"/>
      <c r="M28" s="523">
        <f t="shared" si="0"/>
        <v>2.5100000000000002</v>
      </c>
      <c r="N28" s="523">
        <f t="shared" si="1"/>
        <v>-2.5100000000000002</v>
      </c>
      <c r="O28" s="529"/>
      <c r="P28" s="524">
        <f t="shared" si="2"/>
        <v>2.5100000000000002</v>
      </c>
      <c r="Q28" s="525">
        <f t="shared" si="3"/>
        <v>-1</v>
      </c>
      <c r="R28" s="517">
        <f t="shared" si="4"/>
        <v>17.017800000000001</v>
      </c>
      <c r="S28" s="669">
        <f t="shared" si="5"/>
        <v>1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0.45</v>
      </c>
      <c r="I29" s="511">
        <f>SUMIF('SAUCE USAGE'!$G$65:$G$99,C29,'SAUCE USAGE'!$I$65:$I$99)/1000</f>
        <v>0.33</v>
      </c>
      <c r="J29" s="527"/>
      <c r="K29" s="511">
        <f>SUMIF('SAUCE USAGE'!$G$12:$G$25,C29,'SAUCE USAGE'!$I$12:$I$25)/1000</f>
        <v>0</v>
      </c>
      <c r="L29" s="528"/>
      <c r="M29" s="523">
        <f t="shared" si="0"/>
        <v>0.78</v>
      </c>
      <c r="N29" s="523">
        <f t="shared" si="1"/>
        <v>-0.78</v>
      </c>
      <c r="O29" s="529"/>
      <c r="P29" s="524">
        <f t="shared" si="2"/>
        <v>0.78</v>
      </c>
      <c r="Q29" s="525">
        <f t="shared" si="3"/>
        <v>-1</v>
      </c>
      <c r="R29" s="517">
        <f t="shared" si="4"/>
        <v>7.0746000000000002</v>
      </c>
      <c r="S29" s="669">
        <f t="shared" si="5"/>
        <v>1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0.8</v>
      </c>
      <c r="I30" s="511">
        <f>SUMIF('SAUCE USAGE'!$G$65:$G$99,C30,'SAUCE USAGE'!$I$65:$I$99)/1000</f>
        <v>0.4</v>
      </c>
      <c r="J30" s="527"/>
      <c r="K30" s="511">
        <f>SUMIF('SAUCE USAGE'!$G$12:$G$25,C30,'SAUCE USAGE'!$I$12:$I$25)/1000</f>
        <v>0</v>
      </c>
      <c r="L30" s="528"/>
      <c r="M30" s="523">
        <f t="shared" si="0"/>
        <v>1.2000000000000002</v>
      </c>
      <c r="N30" s="523">
        <f t="shared" si="1"/>
        <v>-1.2000000000000002</v>
      </c>
      <c r="O30" s="529"/>
      <c r="P30" s="524">
        <f t="shared" si="2"/>
        <v>1.2000000000000002</v>
      </c>
      <c r="Q30" s="525">
        <f t="shared" si="3"/>
        <v>-1</v>
      </c>
      <c r="R30" s="517">
        <f t="shared" si="4"/>
        <v>2.2560000000000002</v>
      </c>
      <c r="S30" s="669">
        <f t="shared" ref="S30:S61" si="7">+P30/M30</f>
        <v>1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5" t="s">
        <v>635</v>
      </c>
      <c r="C32" s="746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65.126000000000005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123.02000000000001</v>
      </c>
      <c r="I36" s="511">
        <f>SUMIF('SIDE ORDER &amp; FOC'!$Q$11:$Q$78,C36,'SIDE ORDER &amp; FOC'!$S$11:$S$78)</f>
        <v>36.5</v>
      </c>
      <c r="J36" s="536"/>
      <c r="K36" s="513">
        <v>5</v>
      </c>
      <c r="L36" s="513"/>
      <c r="M36" s="514">
        <f>SUM(H36:L36)</f>
        <v>164.52</v>
      </c>
      <c r="N36" s="514">
        <f>+F36+G36-M36</f>
        <v>-164.52</v>
      </c>
      <c r="O36" s="514"/>
      <c r="P36" s="515">
        <f>+O36-N36</f>
        <v>164.52</v>
      </c>
      <c r="Q36" s="516">
        <f t="shared" ref="Q36:Q50" si="8">IF(N36=0,"",P36/N36)</f>
        <v>-1</v>
      </c>
      <c r="R36" s="517">
        <f>+P36*D36</f>
        <v>549.49680000000001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15</v>
      </c>
      <c r="I38" s="522">
        <f>SUMIF('SIDE ORDER &amp; FOC'!$Q$11:$Q$78,C38,'SIDE ORDER &amp; FOC'!$S$11:$S$78)</f>
        <v>39</v>
      </c>
      <c r="J38" s="540"/>
      <c r="K38" s="522"/>
      <c r="L38" s="522"/>
      <c r="M38" s="514">
        <f t="shared" ref="M38:M58" si="9">SUM(H38:L38)</f>
        <v>54</v>
      </c>
      <c r="N38" s="523">
        <f>+F38+G38-M38</f>
        <v>-54</v>
      </c>
      <c r="O38" s="523"/>
      <c r="P38" s="524">
        <f t="shared" ref="P38:P39" si="10">+O38-N38</f>
        <v>54</v>
      </c>
      <c r="Q38" s="525">
        <f t="shared" si="8"/>
        <v>-1</v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1</v>
      </c>
      <c r="I39" s="528">
        <f>SUMIF('SIDE ORDER &amp; FOC'!$Q$11:$Q$78,C39,'SIDE ORDER &amp; FOC'!$S$11:$S$78)</f>
        <v>4</v>
      </c>
      <c r="J39" s="543"/>
      <c r="K39" s="528">
        <v>4</v>
      </c>
      <c r="L39" s="528"/>
      <c r="M39" s="503">
        <f t="shared" si="9"/>
        <v>9</v>
      </c>
      <c r="N39" s="529">
        <f>+F39+G39-M39</f>
        <v>-9</v>
      </c>
      <c r="O39" s="529"/>
      <c r="P39" s="530">
        <f t="shared" si="10"/>
        <v>9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16</v>
      </c>
      <c r="I40" s="660">
        <f t="shared" si="11"/>
        <v>43</v>
      </c>
      <c r="J40" s="660"/>
      <c r="K40" s="660"/>
      <c r="L40" s="660"/>
      <c r="M40" s="660">
        <f t="shared" si="11"/>
        <v>63</v>
      </c>
      <c r="N40" s="660">
        <f t="shared" si="11"/>
        <v>-63</v>
      </c>
      <c r="O40" s="660">
        <f>SUM(O38:O39)</f>
        <v>0</v>
      </c>
      <c r="P40" s="660">
        <f>SUM(P38:P39)</f>
        <v>63</v>
      </c>
      <c r="Q40" s="661">
        <f t="shared" si="11"/>
        <v>-2</v>
      </c>
      <c r="R40" s="517">
        <f>+P40*D40</f>
        <v>73.709999999999994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25</v>
      </c>
      <c r="I42" s="522">
        <f>SUMIF('SIDE ORDER &amp; FOC'!$Q$11:$Q$78,C42,'SIDE ORDER &amp; FOC'!$S$11:$S$78)</f>
        <v>4</v>
      </c>
      <c r="J42" s="540"/>
      <c r="K42" s="522"/>
      <c r="L42" s="522"/>
      <c r="M42" s="514">
        <f t="shared" ref="M42" si="12">SUM(H42:L42)</f>
        <v>29</v>
      </c>
      <c r="N42" s="523">
        <f>+F42+G42-M42</f>
        <v>-29</v>
      </c>
      <c r="O42" s="523"/>
      <c r="P42" s="524">
        <f t="shared" ref="P42" si="13">+O42-N42</f>
        <v>29</v>
      </c>
      <c r="Q42" s="525">
        <f t="shared" si="8"/>
        <v>-1</v>
      </c>
      <c r="R42" s="517">
        <f>+P42*D42</f>
        <v>71.050000000000011</v>
      </c>
      <c r="S42" s="669">
        <f t="shared" si="7"/>
        <v>1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5" t="s">
        <v>635</v>
      </c>
      <c r="C44" s="746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694.25680000000011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40</v>
      </c>
      <c r="J47" s="536"/>
      <c r="K47" s="513"/>
      <c r="L47" s="513"/>
      <c r="M47" s="514">
        <f t="shared" si="9"/>
        <v>40</v>
      </c>
      <c r="N47" s="514">
        <f>+F47+G47-M47</f>
        <v>-40</v>
      </c>
      <c r="O47" s="514"/>
      <c r="P47" s="515">
        <f t="shared" ref="P47:P50" si="14">+O47-N47</f>
        <v>40</v>
      </c>
      <c r="Q47" s="516">
        <f t="shared" si="8"/>
        <v>-1</v>
      </c>
      <c r="R47" s="517">
        <f>+P47*D47</f>
        <v>6.4</v>
      </c>
      <c r="S47" s="669">
        <f t="shared" si="7"/>
        <v>1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30</v>
      </c>
      <c r="J48" s="540"/>
      <c r="K48" s="522"/>
      <c r="L48" s="522"/>
      <c r="M48" s="514">
        <f t="shared" si="9"/>
        <v>30</v>
      </c>
      <c r="N48" s="523">
        <f>+F48+G48-M48</f>
        <v>-30</v>
      </c>
      <c r="O48" s="523"/>
      <c r="P48" s="524">
        <f t="shared" si="14"/>
        <v>30</v>
      </c>
      <c r="Q48" s="525">
        <f t="shared" si="8"/>
        <v>-1</v>
      </c>
      <c r="R48" s="517">
        <f>+P48*D48</f>
        <v>3.5999999999999996</v>
      </c>
      <c r="S48" s="669">
        <f t="shared" si="7"/>
        <v>1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40</v>
      </c>
      <c r="J49" s="540"/>
      <c r="K49" s="522"/>
      <c r="L49" s="522"/>
      <c r="M49" s="514">
        <f t="shared" si="9"/>
        <v>40</v>
      </c>
      <c r="N49" s="523">
        <f>+F49+G49-M49</f>
        <v>-40</v>
      </c>
      <c r="O49" s="523"/>
      <c r="P49" s="524">
        <f t="shared" si="14"/>
        <v>40</v>
      </c>
      <c r="Q49" s="525">
        <f t="shared" si="8"/>
        <v>-1</v>
      </c>
      <c r="R49" s="517">
        <f>+P49*D49</f>
        <v>2.4</v>
      </c>
      <c r="S49" s="669">
        <f t="shared" si="7"/>
        <v>1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0.6</v>
      </c>
      <c r="J50" s="540"/>
      <c r="K50" s="522"/>
      <c r="L50" s="522"/>
      <c r="M50" s="514">
        <f t="shared" si="9"/>
        <v>0.6</v>
      </c>
      <c r="N50" s="523">
        <f>+F50+G50-M50</f>
        <v>-0.6</v>
      </c>
      <c r="O50" s="523"/>
      <c r="P50" s="524">
        <f t="shared" si="14"/>
        <v>0.6</v>
      </c>
      <c r="Q50" s="525">
        <f t="shared" si="8"/>
        <v>-1</v>
      </c>
      <c r="R50" s="517">
        <f>+P50*D50</f>
        <v>4.7219999999999995</v>
      </c>
      <c r="S50" s="669">
        <f t="shared" si="7"/>
        <v>1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16</v>
      </c>
      <c r="I51" s="522">
        <f>SUMIF('SIDE ORDER &amp; FOC'!$Q$11:$Q$78,C51,'SIDE ORDER &amp; FOC'!$S$11:$S$78)</f>
        <v>64</v>
      </c>
      <c r="J51" s="540"/>
      <c r="K51" s="522"/>
      <c r="L51" s="522"/>
      <c r="M51" s="514">
        <f t="shared" si="9"/>
        <v>80</v>
      </c>
      <c r="N51" s="523">
        <f t="shared" ref="N51:N61" si="16">+F51+G51-M51</f>
        <v>-80</v>
      </c>
      <c r="O51" s="523"/>
      <c r="P51" s="524">
        <f t="shared" ref="P51:P58" si="17">+O51-N51</f>
        <v>80</v>
      </c>
      <c r="Q51" s="525">
        <f t="shared" ref="Q51:Q61" si="18">IF(N51=0,"",P51/N51)</f>
        <v>-1</v>
      </c>
      <c r="R51" s="517">
        <f t="shared" ref="R51:R61" si="19">+P51*D51</f>
        <v>20.8</v>
      </c>
      <c r="S51" s="669">
        <f t="shared" si="7"/>
        <v>1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1.5</v>
      </c>
      <c r="I52" s="580">
        <f>SUMIF('SIDE ORDER &amp; FOC'!$Q$11:$Q$78,C52,'SIDE ORDER &amp; FOC'!$S$11:$S$78)</f>
        <v>37</v>
      </c>
      <c r="J52" s="540"/>
      <c r="K52" s="522"/>
      <c r="L52" s="522"/>
      <c r="M52" s="514">
        <f t="shared" si="9"/>
        <v>38.5</v>
      </c>
      <c r="N52" s="523">
        <f t="shared" si="16"/>
        <v>-38.5</v>
      </c>
      <c r="O52" s="523"/>
      <c r="P52" s="524">
        <f t="shared" si="17"/>
        <v>38.5</v>
      </c>
      <c r="Q52" s="525">
        <f t="shared" si="18"/>
        <v>-1</v>
      </c>
      <c r="R52" s="517">
        <f t="shared" si="19"/>
        <v>8.8550000000000004</v>
      </c>
      <c r="S52" s="669">
        <f t="shared" si="7"/>
        <v>1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0</v>
      </c>
      <c r="I53" s="522">
        <f>SUMIF('SIDE ORDER &amp; FOC'!$Q$11:$Q$78,C53,'SIDE ORDER &amp; FOC'!$S$11:$S$78)</f>
        <v>6</v>
      </c>
      <c r="J53" s="540"/>
      <c r="K53" s="522"/>
      <c r="L53" s="522"/>
      <c r="M53" s="514">
        <f t="shared" si="9"/>
        <v>6</v>
      </c>
      <c r="N53" s="523">
        <f t="shared" si="16"/>
        <v>-6</v>
      </c>
      <c r="O53" s="523"/>
      <c r="P53" s="524">
        <f t="shared" si="17"/>
        <v>6</v>
      </c>
      <c r="Q53" s="525">
        <f t="shared" si="18"/>
        <v>-1</v>
      </c>
      <c r="R53" s="517">
        <f t="shared" si="19"/>
        <v>3.9000000000000004</v>
      </c>
      <c r="S53" s="669">
        <f t="shared" si="7"/>
        <v>1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6</v>
      </c>
      <c r="I54" s="522">
        <f>SUMIF('SIDE ORDER &amp; FOC'!$Q$11:$Q$78,C54,'SIDE ORDER &amp; FOC'!$S$11:$S$78)</f>
        <v>6</v>
      </c>
      <c r="J54" s="540"/>
      <c r="K54" s="522"/>
      <c r="L54" s="522"/>
      <c r="M54" s="514">
        <f t="shared" si="9"/>
        <v>12</v>
      </c>
      <c r="N54" s="523">
        <f t="shared" si="16"/>
        <v>-12</v>
      </c>
      <c r="O54" s="523"/>
      <c r="P54" s="524">
        <f t="shared" si="17"/>
        <v>12</v>
      </c>
      <c r="Q54" s="525">
        <f t="shared" si="18"/>
        <v>-1</v>
      </c>
      <c r="R54" s="517">
        <f t="shared" si="19"/>
        <v>2.88</v>
      </c>
      <c r="S54" s="669">
        <f t="shared" si="7"/>
        <v>1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10</v>
      </c>
      <c r="I55" s="522">
        <f>SUMIF('SIDE ORDER &amp; FOC'!$Q$11:$Q$78,C55,'SIDE ORDER &amp; FOC'!$S$11:$S$78)</f>
        <v>20</v>
      </c>
      <c r="J55" s="540"/>
      <c r="K55" s="522"/>
      <c r="L55" s="522"/>
      <c r="M55" s="514">
        <f t="shared" si="9"/>
        <v>30</v>
      </c>
      <c r="N55" s="523">
        <f t="shared" si="16"/>
        <v>-30</v>
      </c>
      <c r="O55" s="523"/>
      <c r="P55" s="524">
        <f t="shared" si="17"/>
        <v>30</v>
      </c>
      <c r="Q55" s="525">
        <f t="shared" si="18"/>
        <v>-1</v>
      </c>
      <c r="R55" s="517">
        <f t="shared" si="19"/>
        <v>3</v>
      </c>
      <c r="S55" s="669">
        <f t="shared" si="7"/>
        <v>1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0</v>
      </c>
      <c r="I56" s="522">
        <f>SUMIF('SIDE ORDER &amp; FOC'!$Q$11:$Q$78,C56,'SIDE ORDER &amp; FOC'!$S$11:$S$78)</f>
        <v>2</v>
      </c>
      <c r="J56" s="540"/>
      <c r="K56" s="522"/>
      <c r="L56" s="522"/>
      <c r="M56" s="514">
        <f t="shared" si="9"/>
        <v>2</v>
      </c>
      <c r="N56" s="523">
        <f t="shared" si="16"/>
        <v>-2</v>
      </c>
      <c r="O56" s="523"/>
      <c r="P56" s="524">
        <f t="shared" si="17"/>
        <v>2</v>
      </c>
      <c r="Q56" s="525">
        <f t="shared" si="18"/>
        <v>-1</v>
      </c>
      <c r="R56" s="517">
        <f t="shared" si="19"/>
        <v>3.92</v>
      </c>
      <c r="S56" s="669">
        <f t="shared" si="7"/>
        <v>1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2</v>
      </c>
      <c r="J57" s="540"/>
      <c r="K57" s="522"/>
      <c r="L57" s="522"/>
      <c r="M57" s="514">
        <f t="shared" si="9"/>
        <v>2</v>
      </c>
      <c r="N57" s="523">
        <f t="shared" si="16"/>
        <v>-2</v>
      </c>
      <c r="O57" s="523"/>
      <c r="P57" s="524">
        <f t="shared" si="17"/>
        <v>2</v>
      </c>
      <c r="Q57" s="525">
        <f t="shared" si="18"/>
        <v>-1</v>
      </c>
      <c r="R57" s="517">
        <f t="shared" si="19"/>
        <v>0.54</v>
      </c>
      <c r="S57" s="669">
        <f t="shared" si="7"/>
        <v>1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2</v>
      </c>
      <c r="J58" s="540"/>
      <c r="K58" s="522"/>
      <c r="L58" s="522"/>
      <c r="M58" s="514">
        <f t="shared" si="9"/>
        <v>2</v>
      </c>
      <c r="N58" s="523">
        <f t="shared" si="16"/>
        <v>-2</v>
      </c>
      <c r="O58" s="523"/>
      <c r="P58" s="524">
        <f t="shared" si="17"/>
        <v>2</v>
      </c>
      <c r="Q58" s="525">
        <f t="shared" si="18"/>
        <v>-1</v>
      </c>
      <c r="R58" s="517">
        <f t="shared" si="19"/>
        <v>0.66</v>
      </c>
      <c r="S58" s="669">
        <f t="shared" si="7"/>
        <v>1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2</v>
      </c>
      <c r="J59" s="540"/>
      <c r="K59" s="522"/>
      <c r="L59" s="522"/>
      <c r="M59" s="514">
        <f t="shared" ref="M59:M61" si="20">SUM(H59:L59)</f>
        <v>2</v>
      </c>
      <c r="N59" s="523">
        <f t="shared" si="16"/>
        <v>-2</v>
      </c>
      <c r="O59" s="523"/>
      <c r="P59" s="524">
        <f t="shared" ref="P59:P61" si="21">+O59-N59</f>
        <v>2</v>
      </c>
      <c r="Q59" s="579">
        <f t="shared" si="18"/>
        <v>-1</v>
      </c>
      <c r="R59" s="517">
        <f t="shared" si="19"/>
        <v>0.34</v>
      </c>
      <c r="S59" s="669">
        <f t="shared" si="7"/>
        <v>1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0</v>
      </c>
      <c r="I60" s="522">
        <f>SUMIF('SIDE ORDER &amp; FOC'!$Q$11:$Q$78,C60,'SIDE ORDER &amp; FOC'!$S$11:$S$78)</f>
        <v>16</v>
      </c>
      <c r="J60" s="540"/>
      <c r="K60" s="522"/>
      <c r="L60" s="522"/>
      <c r="M60" s="514">
        <f t="shared" si="20"/>
        <v>16</v>
      </c>
      <c r="N60" s="523">
        <f t="shared" si="16"/>
        <v>-16</v>
      </c>
      <c r="O60" s="523"/>
      <c r="P60" s="524">
        <f t="shared" si="21"/>
        <v>16</v>
      </c>
      <c r="Q60" s="525">
        <f t="shared" si="18"/>
        <v>-1</v>
      </c>
      <c r="R60" s="517">
        <f t="shared" si="19"/>
        <v>4.32</v>
      </c>
      <c r="S60" s="669">
        <f t="shared" si="7"/>
        <v>1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7</v>
      </c>
      <c r="I61" s="522">
        <f>SUMIF('SIDE ORDER &amp; FOC'!$Q$11:$Q$78,C61,'SIDE ORDER &amp; FOC'!$S$11:$S$78)</f>
        <v>21</v>
      </c>
      <c r="J61" s="540"/>
      <c r="K61" s="522"/>
      <c r="L61" s="522"/>
      <c r="M61" s="514">
        <f t="shared" si="20"/>
        <v>28</v>
      </c>
      <c r="N61" s="523">
        <f t="shared" si="16"/>
        <v>-28</v>
      </c>
      <c r="O61" s="523"/>
      <c r="P61" s="524">
        <f t="shared" si="21"/>
        <v>28</v>
      </c>
      <c r="Q61" s="525">
        <f t="shared" si="18"/>
        <v>-1</v>
      </c>
      <c r="R61" s="517">
        <f t="shared" si="19"/>
        <v>12.6</v>
      </c>
      <c r="S61" s="669">
        <f t="shared" si="7"/>
        <v>1</v>
      </c>
    </row>
    <row r="62" spans="2:19" s="518" customFormat="1" ht="23.25" customHeight="1" thickBot="1">
      <c r="B62" s="745" t="s">
        <v>635</v>
      </c>
      <c r="C62" s="746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78.936999999999998</v>
      </c>
      <c r="S62" s="665"/>
    </row>
    <row r="63" spans="2:19">
      <c r="B63" s="544"/>
      <c r="C63" s="545"/>
    </row>
    <row r="65" spans="1:17" ht="16.5" thickBot="1">
      <c r="B65" s="749" t="s">
        <v>653</v>
      </c>
      <c r="C65" s="749"/>
      <c r="D65" s="749"/>
      <c r="E65" s="749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65.126000000000005</v>
      </c>
      <c r="H68" s="699">
        <f>(+G68-F68)/F68</f>
        <v>-0.83632570997738132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694.25680000000011</v>
      </c>
      <c r="H69" s="699">
        <f t="shared" ref="H69:H70" si="22">(+G69-F69)/F69</f>
        <v>-5.6835737648439105E-2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78.936999999999998</v>
      </c>
      <c r="H70" s="699">
        <f t="shared" si="22"/>
        <v>-7.7640959725792627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2" t="s">
        <v>635</v>
      </c>
      <c r="C72" s="743"/>
      <c r="D72" s="743"/>
      <c r="E72" s="744"/>
      <c r="F72" s="706">
        <f>SUM(F68:F70)</f>
        <v>1122.3232</v>
      </c>
      <c r="G72" s="706">
        <f>SUM(G68:G70)</f>
        <v>838.3198000000001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2.7</v>
      </c>
      <c r="H79" s="699">
        <f t="shared" ref="H79:H86" si="25">(+G79-F79)/F79</f>
        <v>-0.92985190958690567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0.42000000000000004</v>
      </c>
      <c r="H80" s="699">
        <f t="shared" si="25"/>
        <v>-0.91044776119402993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2.1</v>
      </c>
      <c r="H81" s="699">
        <f t="shared" si="25"/>
        <v>-0.94091164884637024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0.09</v>
      </c>
      <c r="H82" s="705">
        <f>(+G82-F82)/F82</f>
        <v>-0.98780487804878048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1.27</v>
      </c>
      <c r="H83" s="664">
        <f t="shared" si="25"/>
        <v>-0.93870656370656369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2.5100000000000002</v>
      </c>
      <c r="H84" s="664">
        <f t="shared" si="25"/>
        <v>-0.93745327685023683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0.78</v>
      </c>
      <c r="H85" s="664">
        <f t="shared" si="25"/>
        <v>-0.91612903225806464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1.2000000000000002</v>
      </c>
      <c r="H86" s="718">
        <f t="shared" si="25"/>
        <v>-0.93333333333333335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D7:E7"/>
    <mergeCell ref="D10:E10"/>
    <mergeCell ref="B72:E72"/>
    <mergeCell ref="B32:C32"/>
    <mergeCell ref="B44:C44"/>
    <mergeCell ref="S18:S19"/>
    <mergeCell ref="B65:E65"/>
    <mergeCell ref="B62:C62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11</v>
      </c>
      <c r="E10" s="58">
        <f ca="1">+D10*C10</f>
        <v>36.19</v>
      </c>
      <c r="F10" s="46"/>
      <c r="G10" s="625"/>
      <c r="H10" s="626" t="s">
        <v>53</v>
      </c>
      <c r="I10" s="627">
        <v>0.66</v>
      </c>
      <c r="J10" s="128">
        <f>+I10*D10</f>
        <v>7.2600000000000007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9</v>
      </c>
      <c r="E11" s="58">
        <f t="shared" ref="E11:E45" ca="1" si="0">+D11*C11</f>
        <v>27.18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5.94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4</v>
      </c>
      <c r="E12" s="58">
        <f t="shared" ca="1" si="0"/>
        <v>13.8</v>
      </c>
      <c r="F12" s="46"/>
      <c r="G12" s="625"/>
      <c r="H12" s="626" t="s">
        <v>53</v>
      </c>
      <c r="I12" s="627">
        <v>0.66</v>
      </c>
      <c r="J12" s="128">
        <f t="shared" si="1"/>
        <v>2.64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4</v>
      </c>
      <c r="E13" s="58">
        <f t="shared" ca="1" si="0"/>
        <v>13.8</v>
      </c>
      <c r="F13" s="46"/>
      <c r="G13" s="625"/>
      <c r="H13" s="626" t="s">
        <v>53</v>
      </c>
      <c r="I13" s="627">
        <v>0.66</v>
      </c>
      <c r="J13" s="128">
        <f t="shared" si="1"/>
        <v>2.64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19</v>
      </c>
      <c r="E14" s="58">
        <f t="shared" ca="1" si="0"/>
        <v>63.08</v>
      </c>
      <c r="F14" s="46"/>
      <c r="G14" s="625"/>
      <c r="H14" s="626" t="s">
        <v>53</v>
      </c>
      <c r="I14" s="627">
        <v>0.66</v>
      </c>
      <c r="J14" s="128">
        <f t="shared" si="1"/>
        <v>12.540000000000001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10</v>
      </c>
      <c r="E15" s="58">
        <f t="shared" ca="1" si="0"/>
        <v>31.6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6</v>
      </c>
      <c r="E16" s="58">
        <f t="shared" ca="1" si="0"/>
        <v>14.46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0</v>
      </c>
      <c r="E17" s="58">
        <f t="shared" ca="1" si="0"/>
        <v>0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4</v>
      </c>
      <c r="E18" s="58">
        <f t="shared" ca="1" si="0"/>
        <v>8.32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1</v>
      </c>
      <c r="E19" s="58">
        <f t="shared" ca="1" si="0"/>
        <v>2.3199999999999998</v>
      </c>
      <c r="F19" s="46"/>
      <c r="G19" s="625"/>
      <c r="H19" s="626" t="s">
        <v>58</v>
      </c>
      <c r="I19" s="627">
        <v>1.5</v>
      </c>
      <c r="J19" s="128">
        <f>+I19*D19</f>
        <v>1.5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1</v>
      </c>
      <c r="E20" s="58">
        <f t="shared" ca="1" si="0"/>
        <v>1.6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1</v>
      </c>
      <c r="E21" s="58">
        <f t="shared" ca="1" si="0"/>
        <v>3.56</v>
      </c>
      <c r="F21" s="46"/>
      <c r="G21" s="625"/>
      <c r="H21" s="626" t="s">
        <v>284</v>
      </c>
      <c r="I21" s="627">
        <v>1</v>
      </c>
      <c r="J21" s="128">
        <f>+I21*D21</f>
        <v>1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9</v>
      </c>
      <c r="E22" s="58">
        <f t="shared" ca="1" si="0"/>
        <v>28.44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2</v>
      </c>
      <c r="E23" s="58">
        <f t="shared" ca="1" si="0"/>
        <v>5.18</v>
      </c>
      <c r="F23" s="46"/>
      <c r="G23" s="625"/>
      <c r="H23" s="626" t="s">
        <v>54</v>
      </c>
      <c r="I23" s="627">
        <v>5</v>
      </c>
      <c r="J23" s="128">
        <f>+I23*D23</f>
        <v>10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6</v>
      </c>
      <c r="E24" s="58">
        <f t="shared" ca="1" si="0"/>
        <v>28.259999999999998</v>
      </c>
      <c r="F24" s="46"/>
      <c r="G24" s="625"/>
      <c r="H24" s="626" t="s">
        <v>53</v>
      </c>
      <c r="I24" s="627">
        <v>1</v>
      </c>
      <c r="J24" s="128">
        <f>+I24*D24</f>
        <v>6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24</v>
      </c>
      <c r="E25" s="58">
        <f t="shared" ca="1" si="0"/>
        <v>105.84</v>
      </c>
      <c r="F25" s="46"/>
      <c r="G25" s="625"/>
      <c r="H25" s="626" t="s">
        <v>53</v>
      </c>
      <c r="I25" s="627">
        <v>1</v>
      </c>
      <c r="J25" s="128">
        <f t="shared" si="3"/>
        <v>24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1</v>
      </c>
      <c r="E26" s="58">
        <f t="shared" ca="1" si="0"/>
        <v>4.43</v>
      </c>
      <c r="F26" s="46"/>
      <c r="G26" s="625"/>
      <c r="H26" s="626" t="s">
        <v>53</v>
      </c>
      <c r="I26" s="627">
        <v>1</v>
      </c>
      <c r="J26" s="128">
        <f t="shared" si="3"/>
        <v>1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24</v>
      </c>
      <c r="E27" s="58">
        <f t="shared" ca="1" si="0"/>
        <v>114</v>
      </c>
      <c r="F27" s="46"/>
      <c r="G27" s="625"/>
      <c r="H27" s="626" t="s">
        <v>53</v>
      </c>
      <c r="I27" s="627">
        <v>1</v>
      </c>
      <c r="J27" s="128">
        <f>+I27*D27</f>
        <v>24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28</v>
      </c>
      <c r="E28" s="58">
        <f t="shared" ca="1" si="0"/>
        <v>167.44</v>
      </c>
      <c r="F28" s="46"/>
      <c r="G28" s="625"/>
      <c r="H28" s="626" t="s">
        <v>53</v>
      </c>
      <c r="I28" s="627">
        <v>1</v>
      </c>
      <c r="J28" s="128">
        <f t="shared" si="3"/>
        <v>28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25</v>
      </c>
      <c r="E29" s="58">
        <f t="shared" ca="1" si="0"/>
        <v>107.25</v>
      </c>
      <c r="F29" s="46"/>
      <c r="G29" s="625"/>
      <c r="H29" s="626" t="s">
        <v>285</v>
      </c>
      <c r="I29" s="627">
        <v>1</v>
      </c>
      <c r="J29" s="128">
        <f>+I29*D29</f>
        <v>25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13</v>
      </c>
      <c r="E30" s="58">
        <f t="shared" ca="1" si="0"/>
        <v>27.3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9</v>
      </c>
      <c r="E31" s="58">
        <f t="shared" ca="1" si="0"/>
        <v>44.46</v>
      </c>
      <c r="F31" s="46"/>
      <c r="G31" s="625"/>
      <c r="H31" s="626" t="s">
        <v>53</v>
      </c>
      <c r="I31" s="627">
        <v>1</v>
      </c>
      <c r="J31" s="128">
        <f>+I31*D31</f>
        <v>9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0</v>
      </c>
      <c r="E35" s="58">
        <f t="shared" ca="1" si="0"/>
        <v>0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0</v>
      </c>
      <c r="E36" s="58">
        <f t="shared" ca="1" si="0"/>
        <v>0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1</v>
      </c>
      <c r="E37" s="58">
        <f t="shared" ca="1" si="0"/>
        <v>1.56</v>
      </c>
      <c r="F37" s="46"/>
      <c r="G37" s="625"/>
      <c r="H37" s="626" t="s">
        <v>288</v>
      </c>
      <c r="I37" s="627">
        <v>6</v>
      </c>
      <c r="J37" s="128">
        <f>+I37*D37</f>
        <v>6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0</v>
      </c>
      <c r="E38" s="58">
        <f t="shared" ca="1" si="0"/>
        <v>0</v>
      </c>
      <c r="F38" s="46"/>
      <c r="G38" s="625"/>
      <c r="H38" s="626" t="s">
        <v>289</v>
      </c>
      <c r="I38" s="627">
        <v>1</v>
      </c>
      <c r="J38" s="128">
        <f>+I38*D38</f>
        <v>0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0</v>
      </c>
      <c r="E39" s="58">
        <f t="shared" ca="1" si="0"/>
        <v>0</v>
      </c>
      <c r="F39" s="46"/>
      <c r="G39" s="625"/>
      <c r="H39" s="626" t="s">
        <v>55</v>
      </c>
      <c r="I39" s="627">
        <v>8</v>
      </c>
      <c r="J39" s="128">
        <f t="shared" si="5"/>
        <v>0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0</v>
      </c>
      <c r="E40" s="58">
        <f t="shared" ca="1" si="0"/>
        <v>0</v>
      </c>
      <c r="F40" s="46"/>
      <c r="G40" s="625"/>
      <c r="H40" s="626" t="s">
        <v>58</v>
      </c>
      <c r="I40" s="627">
        <v>4</v>
      </c>
      <c r="J40" s="128">
        <f t="shared" si="5"/>
        <v>0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0</v>
      </c>
      <c r="E41" s="58">
        <f t="shared" ca="1" si="0"/>
        <v>0</v>
      </c>
      <c r="F41" s="46"/>
      <c r="G41" s="625"/>
      <c r="H41" s="626" t="s">
        <v>290</v>
      </c>
      <c r="I41" s="627">
        <v>6</v>
      </c>
      <c r="J41" s="128">
        <f t="shared" si="5"/>
        <v>0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2</v>
      </c>
      <c r="E42" s="58">
        <f t="shared" ca="1" si="0"/>
        <v>4.8600000000000003</v>
      </c>
      <c r="F42" s="46"/>
      <c r="G42" s="625"/>
      <c r="H42" s="626" t="s">
        <v>56</v>
      </c>
      <c r="I42" s="627">
        <v>8</v>
      </c>
      <c r="J42" s="128">
        <f>+I42*D42</f>
        <v>16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5</v>
      </c>
      <c r="E43" s="58">
        <f t="shared" ca="1" si="0"/>
        <v>19.850000000000001</v>
      </c>
      <c r="F43" s="46"/>
      <c r="G43" s="625"/>
      <c r="H43" s="626" t="s">
        <v>291</v>
      </c>
      <c r="I43" s="627">
        <v>3</v>
      </c>
      <c r="J43" s="128">
        <f>+I43*D43</f>
        <v>15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0</v>
      </c>
      <c r="E44" s="58">
        <f t="shared" ca="1" si="0"/>
        <v>0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1</v>
      </c>
      <c r="E45" s="58">
        <f t="shared" ca="1" si="0"/>
        <v>3.61</v>
      </c>
      <c r="F45" s="46"/>
      <c r="G45" s="625"/>
      <c r="H45" s="626" t="s">
        <v>305</v>
      </c>
      <c r="I45" s="627">
        <v>7</v>
      </c>
      <c r="J45" s="128">
        <f>+I45*D45</f>
        <v>7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220</v>
      </c>
      <c r="E47" s="145">
        <f ca="1">SUM(E10:E46)</f>
        <v>878.39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123.02000000000001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59" t="s">
        <v>44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63" t="s">
        <v>60</v>
      </c>
      <c r="E7" s="763"/>
      <c r="F7" s="163"/>
      <c r="G7" s="763" t="s">
        <v>61</v>
      </c>
      <c r="H7" s="763"/>
      <c r="I7" s="763" t="s">
        <v>292</v>
      </c>
      <c r="J7" s="763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4" t="s">
        <v>45</v>
      </c>
      <c r="E8" s="775"/>
      <c r="F8" s="171"/>
      <c r="G8" s="774" t="s">
        <v>41</v>
      </c>
      <c r="H8" s="775"/>
      <c r="I8" s="774" t="s">
        <v>46</v>
      </c>
      <c r="J8" s="775"/>
      <c r="K8" s="172"/>
      <c r="L8" s="761" t="s">
        <v>47</v>
      </c>
      <c r="M8" s="762"/>
      <c r="N8" s="772" t="s">
        <v>48</v>
      </c>
      <c r="O8" s="773"/>
      <c r="Q8" s="769" t="s">
        <v>49</v>
      </c>
      <c r="R8" s="770"/>
      <c r="S8" s="771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2</v>
      </c>
      <c r="E11" s="56">
        <f>D11*C11</f>
        <v>2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2</v>
      </c>
      <c r="J11" s="195">
        <f t="shared" ref="J11:J34" si="2">+I11*C11</f>
        <v>2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1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1</v>
      </c>
      <c r="E12" s="56">
        <f t="shared" ref="E12:E34" si="5">D12*C12</f>
        <v>1.5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1</v>
      </c>
      <c r="J12" s="195">
        <f t="shared" si="2"/>
        <v>1.5</v>
      </c>
      <c r="K12" s="146"/>
      <c r="L12" s="197">
        <f ca="1">SUMIF(DATABASE!$E$3:$E$65,'SIDE ORDER &amp; FOC'!B12,DATABASE!$F$3:$F$49)</f>
        <v>0.34</v>
      </c>
      <c r="M12" s="198">
        <f t="shared" ca="1" si="3"/>
        <v>0.34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8</v>
      </c>
      <c r="E13" s="56">
        <f t="shared" si="5"/>
        <v>79.2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8</v>
      </c>
      <c r="J13" s="195">
        <f t="shared" si="2"/>
        <v>79.2</v>
      </c>
      <c r="K13" s="146"/>
      <c r="L13" s="197">
        <f ca="1">SUMIF(DATABASE!$E$3:$E$65,'SIDE ORDER &amp; FOC'!B13,DATABASE!$F$3:$F$49)</f>
        <v>3.29</v>
      </c>
      <c r="M13" s="198">
        <f t="shared" ca="1" si="3"/>
        <v>26.32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5.28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6</v>
      </c>
      <c r="E14" s="56">
        <f t="shared" si="5"/>
        <v>59.400000000000006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6</v>
      </c>
      <c r="J14" s="195">
        <f t="shared" si="2"/>
        <v>59.400000000000006</v>
      </c>
      <c r="K14" s="146"/>
      <c r="L14" s="197">
        <f ca="1">SUMIF(DATABASE!$E$3:$E$65,'SIDE ORDER &amp; FOC'!B14,DATABASE!$F$3:$F$49)</f>
        <v>3.02</v>
      </c>
      <c r="M14" s="198">
        <f t="shared" ca="1" si="3"/>
        <v>18.12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3.96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1</v>
      </c>
      <c r="E15" s="642">
        <f t="shared" si="5"/>
        <v>9.9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0.66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2</v>
      </c>
      <c r="E16" s="56">
        <f t="shared" si="5"/>
        <v>19.8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2</v>
      </c>
      <c r="J16" s="195">
        <f t="shared" si="2"/>
        <v>19.8</v>
      </c>
      <c r="K16" s="146"/>
      <c r="L16" s="197">
        <f ca="1">SUMIF(DATABASE!$E$3:$E$65,'SIDE ORDER &amp; FOC'!B16,DATABASE!$F$3:$F$49)</f>
        <v>3.45</v>
      </c>
      <c r="M16" s="198">
        <f t="shared" ca="1" si="3"/>
        <v>6.9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1.32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8</v>
      </c>
      <c r="E17" s="56">
        <f t="shared" si="5"/>
        <v>79.2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8</v>
      </c>
      <c r="J17" s="195">
        <f t="shared" si="2"/>
        <v>79.2</v>
      </c>
      <c r="K17" s="146"/>
      <c r="L17" s="197">
        <f ca="1">SUMIF(DATABASE!$E$3:$E$65,'SIDE ORDER &amp; FOC'!B17,DATABASE!$F$3:$F$49)</f>
        <v>3.32</v>
      </c>
      <c r="M17" s="198">
        <f t="shared" ca="1" si="3"/>
        <v>26.56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5.28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4</v>
      </c>
      <c r="E18" s="56">
        <f t="shared" si="5"/>
        <v>39.6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4</v>
      </c>
      <c r="J18" s="195">
        <f t="shared" si="2"/>
        <v>39.6</v>
      </c>
      <c r="K18" s="146"/>
      <c r="L18" s="197">
        <f ca="1">SUMIF(DATABASE!$E$3:$E$65,'SIDE ORDER &amp; FOC'!B18,DATABASE!$F$3:$F$49)</f>
        <v>3.16</v>
      </c>
      <c r="M18" s="198">
        <f t="shared" ca="1" si="3"/>
        <v>12.64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6</v>
      </c>
      <c r="E19" s="56">
        <f t="shared" si="5"/>
        <v>59.400000000000006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6</v>
      </c>
      <c r="J19" s="195">
        <f t="shared" si="2"/>
        <v>59.400000000000006</v>
      </c>
      <c r="K19" s="146"/>
      <c r="L19" s="197">
        <f ca="1">SUMIF(DATABASE!$E$3:$E$65,'SIDE ORDER &amp; FOC'!B19,DATABASE!$F$3:$F$49)</f>
        <v>2.41</v>
      </c>
      <c r="M19" s="198">
        <f t="shared" ca="1" si="3"/>
        <v>14.46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1</v>
      </c>
      <c r="E20" s="642">
        <f t="shared" si="5"/>
        <v>9.9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2</v>
      </c>
      <c r="E21" s="642">
        <f t="shared" si="5"/>
        <v>19.8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6</v>
      </c>
      <c r="E22" s="56">
        <f t="shared" si="5"/>
        <v>59.400000000000006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6</v>
      </c>
      <c r="J22" s="195">
        <f t="shared" si="2"/>
        <v>59.400000000000006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13.919999999999998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9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1</v>
      </c>
      <c r="E23" s="642">
        <f t="shared" si="5"/>
        <v>9.9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4</v>
      </c>
      <c r="E24" s="642">
        <f t="shared" si="5"/>
        <v>39.6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4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4</v>
      </c>
      <c r="E25" s="56">
        <f t="shared" si="5"/>
        <v>39.6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4</v>
      </c>
      <c r="J25" s="195">
        <f t="shared" si="2"/>
        <v>39.6</v>
      </c>
      <c r="K25" s="146"/>
      <c r="L25" s="197">
        <f ca="1">SUMIF(DATABASE!$E$3:$E$65,'SIDE ORDER &amp; FOC'!B25,DATABASE!$F$3:$F$49)</f>
        <v>3.16</v>
      </c>
      <c r="M25" s="198">
        <f t="shared" ca="1" si="3"/>
        <v>12.64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4</v>
      </c>
      <c r="E26" s="56">
        <f t="shared" si="5"/>
        <v>39.6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4</v>
      </c>
      <c r="J26" s="195">
        <f t="shared" si="2"/>
        <v>39.6</v>
      </c>
      <c r="K26" s="146"/>
      <c r="L26" s="197">
        <f ca="1">SUMIF(DATABASE!$E$3:$E$65,'SIDE ORDER &amp; FOC'!B26,DATABASE!$F$3:$F$49)</f>
        <v>2.59</v>
      </c>
      <c r="M26" s="198">
        <f t="shared" ca="1" si="3"/>
        <v>10.36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20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5</v>
      </c>
      <c r="E27" s="56">
        <f t="shared" si="5"/>
        <v>49.5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5</v>
      </c>
      <c r="J27" s="195">
        <f t="shared" si="2"/>
        <v>49.5</v>
      </c>
      <c r="K27" s="146"/>
      <c r="L27" s="197">
        <f ca="1">SUMIF(DATABASE!$E$3:$E$65,'SIDE ORDER &amp; FOC'!B27,DATABASE!$F$3:$F$49)</f>
        <v>4.71</v>
      </c>
      <c r="M27" s="198">
        <f t="shared" ca="1" si="3"/>
        <v>23.55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5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6</v>
      </c>
      <c r="E28" s="644">
        <f t="shared" si="5"/>
        <v>77.400000000000006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6</v>
      </c>
      <c r="J28" s="195">
        <f t="shared" si="2"/>
        <v>77.400000000000006</v>
      </c>
      <c r="K28" s="146"/>
      <c r="L28" s="197">
        <f ca="1">SUMIF(DATABASE!$E$3:$E$65,'SIDE ORDER &amp; FOC'!B28,DATABASE!$F$3:$F$49)</f>
        <v>4.41</v>
      </c>
      <c r="M28" s="198">
        <f t="shared" ca="1" si="3"/>
        <v>26.46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6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0</v>
      </c>
      <c r="E29" s="644">
        <f t="shared" si="5"/>
        <v>0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0</v>
      </c>
      <c r="J29" s="195">
        <f t="shared" si="2"/>
        <v>0</v>
      </c>
      <c r="K29" s="146"/>
      <c r="L29" s="197">
        <f ca="1">SUMIF(DATABASE!$E$3:$E$65,'SIDE ORDER &amp; FOC'!B29,DATABASE!$F$3:$F$49)</f>
        <v>4.43</v>
      </c>
      <c r="M29" s="198">
        <f t="shared" ca="1" si="3"/>
        <v>0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0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3</v>
      </c>
      <c r="E30" s="644">
        <f t="shared" si="5"/>
        <v>38.700000000000003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3</v>
      </c>
      <c r="J30" s="195">
        <f t="shared" si="2"/>
        <v>38.700000000000003</v>
      </c>
      <c r="K30" s="146"/>
      <c r="L30" s="197">
        <f ca="1">SUMIF(DATABASE!$E$3:$E$65,'SIDE ORDER &amp; FOC'!B30,DATABASE!$F$3:$F$49)</f>
        <v>4.75</v>
      </c>
      <c r="M30" s="198">
        <f t="shared" ca="1" si="3"/>
        <v>14.25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3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2</v>
      </c>
      <c r="E31" s="56">
        <f t="shared" si="5"/>
        <v>25.8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0</v>
      </c>
      <c r="J31" s="195">
        <f t="shared" si="2"/>
        <v>0</v>
      </c>
      <c r="K31" s="146"/>
      <c r="L31" s="197">
        <f ca="1">SUMIF(DATABASE!$E$3:$E$65,'SIDE ORDER &amp; FOC'!B31,DATABASE!$F$3:$F$49)</f>
        <v>5.98</v>
      </c>
      <c r="M31" s="198">
        <f t="shared" ca="1" si="3"/>
        <v>0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2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4</v>
      </c>
      <c r="E32" s="56">
        <f t="shared" si="5"/>
        <v>51.6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3</v>
      </c>
      <c r="J32" s="195">
        <f t="shared" si="2"/>
        <v>38.700000000000003</v>
      </c>
      <c r="K32" s="146"/>
      <c r="L32" s="197">
        <f ca="1">SUMIF(DATABASE!$E$3:$E$65,'SIDE ORDER &amp; FOC'!B32,DATABASE!$F$3:$F$49)</f>
        <v>4.29</v>
      </c>
      <c r="M32" s="198">
        <f t="shared" ca="1" si="3"/>
        <v>12.870000000000001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4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1</v>
      </c>
      <c r="E33" s="56">
        <f t="shared" si="5"/>
        <v>12.9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1</v>
      </c>
      <c r="J33" s="195">
        <f t="shared" si="2"/>
        <v>12.9</v>
      </c>
      <c r="K33" s="146"/>
      <c r="L33" s="197">
        <f ca="1">SUMIF(DATABASE!$E$3:$E$65,'SIDE ORDER &amp; FOC'!B33,DATABASE!$F$3:$F$49)</f>
        <v>2.1</v>
      </c>
      <c r="M33" s="198">
        <f t="shared" ca="1" si="3"/>
        <v>2.1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4</v>
      </c>
      <c r="E34" s="56">
        <f t="shared" si="5"/>
        <v>51.6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4</v>
      </c>
      <c r="J34" s="195">
        <f t="shared" si="2"/>
        <v>51.6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19.760000000000002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4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7</v>
      </c>
      <c r="E38" s="56">
        <f t="shared" ref="E38:E49" si="9">D38*C38</f>
        <v>41.300000000000004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7</v>
      </c>
      <c r="J38" s="195">
        <f t="shared" ref="J38:J49" si="12">+I38*C38</f>
        <v>41.300000000000004</v>
      </c>
      <c r="K38" s="146"/>
      <c r="L38" s="197">
        <f ca="1">SUMIF(DATABASE!$E$3:$E$65,'SIDE ORDER &amp; FOC'!B38,DATABASE!$F$3:$F$49)</f>
        <v>1.76</v>
      </c>
      <c r="M38" s="198">
        <f t="shared" ca="1" si="3"/>
        <v>12.32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0</v>
      </c>
      <c r="E39" s="56">
        <f t="shared" si="9"/>
        <v>0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0</v>
      </c>
      <c r="J39" s="195">
        <f>+I39*C39</f>
        <v>0</v>
      </c>
      <c r="K39" s="146"/>
      <c r="L39" s="197">
        <f ca="1">SUMIF(DATABASE!$E$3:$E$65,'SIDE ORDER &amp; FOC'!B39,DATABASE!$F$3:$F$49)</f>
        <v>2.15</v>
      </c>
      <c r="M39" s="198">
        <f t="shared" ca="1" si="3"/>
        <v>0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1</v>
      </c>
      <c r="E40" s="56">
        <f t="shared" si="9"/>
        <v>5.9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1</v>
      </c>
      <c r="J40" s="195">
        <f t="shared" si="12"/>
        <v>5.9</v>
      </c>
      <c r="K40" s="146"/>
      <c r="L40" s="197">
        <f ca="1">SUMIF(DATABASE!$E$3:$E$65,'SIDE ORDER &amp; FOC'!B40,DATABASE!$F$3:$F$49)</f>
        <v>1.56</v>
      </c>
      <c r="M40" s="198">
        <f t="shared" ca="1" si="3"/>
        <v>1.56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6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0</v>
      </c>
      <c r="E42" s="56">
        <f t="shared" si="9"/>
        <v>0</v>
      </c>
      <c r="F42" s="90"/>
      <c r="G42" s="196">
        <f>+'DAILY FOC'!BO40</f>
        <v>0</v>
      </c>
      <c r="H42" s="56">
        <f>G42*C42</f>
        <v>0</v>
      </c>
      <c r="I42" s="89">
        <f t="shared" si="11"/>
        <v>0</v>
      </c>
      <c r="J42" s="195">
        <f>+I42*C42</f>
        <v>0</v>
      </c>
      <c r="K42" s="146"/>
      <c r="L42" s="197">
        <f ca="1">SUMIF(DATABASE!$E$3:$E$65,'SIDE ORDER &amp; FOC'!B42,DATABASE!$F$3:$F$49)</f>
        <v>2.67</v>
      </c>
      <c r="M42" s="198">
        <f t="shared" ca="1" si="3"/>
        <v>0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0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2</v>
      </c>
      <c r="E43" s="56">
        <f t="shared" si="9"/>
        <v>11.8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2</v>
      </c>
      <c r="J43" s="195">
        <f t="shared" si="12"/>
        <v>11.8</v>
      </c>
      <c r="K43" s="146"/>
      <c r="L43" s="197">
        <f ca="1">SUMIF(DATABASE!$E$3:$E$65,'SIDE ORDER &amp; FOC'!B43,DATABASE!$F$3:$F$49)</f>
        <v>1.24</v>
      </c>
      <c r="M43" s="198">
        <f t="shared" ca="1" si="3"/>
        <v>2.48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8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2</v>
      </c>
      <c r="E45" s="56">
        <f t="shared" si="9"/>
        <v>15.8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2</v>
      </c>
      <c r="J45" s="195">
        <f t="shared" si="12"/>
        <v>15.8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4.8600000000000003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16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4</v>
      </c>
      <c r="E46" s="56">
        <f t="shared" si="9"/>
        <v>31.6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4</v>
      </c>
      <c r="J46" s="195">
        <f t="shared" si="12"/>
        <v>31.6</v>
      </c>
      <c r="K46" s="146"/>
      <c r="L46" s="197">
        <f ca="1">SUMIF(DATABASE!$E$3:$E$65,'SIDE ORDER &amp; FOC'!B46,DATABASE!$F$3:$F$49)</f>
        <v>3.97</v>
      </c>
      <c r="M46" s="198">
        <f t="shared" ca="1" si="3"/>
        <v>15.88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12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0</v>
      </c>
      <c r="E47" s="56">
        <f t="shared" si="9"/>
        <v>0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0</v>
      </c>
      <c r="J47" s="195">
        <f t="shared" si="12"/>
        <v>0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0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0</v>
      </c>
      <c r="E48" s="56">
        <f t="shared" si="9"/>
        <v>0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0</v>
      </c>
      <c r="J48" s="195">
        <f t="shared" si="12"/>
        <v>0</v>
      </c>
      <c r="K48" s="146"/>
      <c r="L48" s="197">
        <f ca="1">SUMIF(DATABASE!$E$3:$E$65,'SIDE ORDER &amp; FOC'!B48,DATABASE!$F$3:$F$49)</f>
        <v>3.61</v>
      </c>
      <c r="M48" s="198">
        <f t="shared" ca="1" si="3"/>
        <v>0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0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1</v>
      </c>
      <c r="E51" s="56">
        <f>D51*C51</f>
        <v>4.95</v>
      </c>
      <c r="F51" s="90"/>
      <c r="G51" s="196"/>
      <c r="H51" s="56"/>
      <c r="I51" s="89">
        <f>+D51-G51</f>
        <v>1</v>
      </c>
      <c r="J51" s="195">
        <f>+I51*C51</f>
        <v>4.95</v>
      </c>
      <c r="K51" s="146"/>
      <c r="L51" s="197">
        <f ca="1">SUMIF(DATABASE!$E$3:$E$65,'SIDE ORDER &amp; FOC'!B51,DATABASE!$F$3:$F$49)</f>
        <v>2</v>
      </c>
      <c r="M51" s="198">
        <f ca="1">+L51*I51</f>
        <v>2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2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2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2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10</v>
      </c>
      <c r="E54" s="56">
        <f t="shared" ref="E54:E64" si="16">D54*C54</f>
        <v>49.5</v>
      </c>
      <c r="F54" s="90"/>
      <c r="G54" s="196"/>
      <c r="H54" s="56"/>
      <c r="I54" s="89">
        <f t="shared" ref="I54:I64" si="17">+D54-G54</f>
        <v>10</v>
      </c>
      <c r="J54" s="195">
        <f t="shared" ref="J54:J64" si="18">+I54*C54</f>
        <v>49.5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17.600000000000001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4</v>
      </c>
      <c r="E55" s="56">
        <f t="shared" si="16"/>
        <v>19.8</v>
      </c>
      <c r="F55" s="90"/>
      <c r="G55" s="196"/>
      <c r="H55" s="56"/>
      <c r="I55" s="89">
        <f t="shared" si="17"/>
        <v>4</v>
      </c>
      <c r="J55" s="195">
        <f t="shared" si="18"/>
        <v>19.8</v>
      </c>
      <c r="K55" s="146"/>
      <c r="L55" s="197">
        <f ca="1">SUMIF(DATABASE!$E$3:$E$65,'SIDE ORDER &amp; FOC'!B55,DATABASE!$F$3:$F$49)</f>
        <v>2.15</v>
      </c>
      <c r="M55" s="198">
        <f t="shared" ca="1" si="19"/>
        <v>8.6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0</v>
      </c>
      <c r="E56" s="56">
        <f t="shared" si="16"/>
        <v>0</v>
      </c>
      <c r="F56" s="90"/>
      <c r="G56" s="196"/>
      <c r="H56" s="56"/>
      <c r="I56" s="89">
        <f t="shared" si="17"/>
        <v>0</v>
      </c>
      <c r="J56" s="195">
        <f t="shared" si="18"/>
        <v>0</v>
      </c>
      <c r="K56" s="146"/>
      <c r="L56" s="197">
        <f ca="1">SUMIF(DATABASE!$E$3:$E$65,'SIDE ORDER &amp; FOC'!B56,DATABASE!$F$3:$F$49)</f>
        <v>1.56</v>
      </c>
      <c r="M56" s="198">
        <f t="shared" ca="1" si="19"/>
        <v>0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0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2</v>
      </c>
      <c r="E57" s="56">
        <f>D57*C57</f>
        <v>9.9</v>
      </c>
      <c r="F57" s="90"/>
      <c r="G57" s="196"/>
      <c r="H57" s="56"/>
      <c r="I57" s="89">
        <f>+D57-G57</f>
        <v>2</v>
      </c>
      <c r="J57" s="195">
        <f>+I57*C57</f>
        <v>9.9</v>
      </c>
      <c r="K57" s="146"/>
      <c r="L57" s="197">
        <f ca="1">SUMIF(DATABASE!$E$3:$E$65,'SIDE ORDER &amp; FOC'!B57,DATABASE!$F$3:$F$49)</f>
        <v>2.5</v>
      </c>
      <c r="M57" s="198">
        <f ca="1">+L57*I57</f>
        <v>5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2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2</v>
      </c>
      <c r="E58" s="56">
        <f t="shared" si="16"/>
        <v>9.9</v>
      </c>
      <c r="F58" s="90"/>
      <c r="G58" s="196"/>
      <c r="H58" s="56"/>
      <c r="I58" s="89">
        <f t="shared" si="17"/>
        <v>2</v>
      </c>
      <c r="J58" s="195">
        <f t="shared" si="18"/>
        <v>9.9</v>
      </c>
      <c r="K58" s="146"/>
      <c r="L58" s="197">
        <f ca="1">SUMIF(DATABASE!$E$3:$E$65,'SIDE ORDER &amp; FOC'!B58,DATABASE!$F$3:$F$49)</f>
        <v>2.5</v>
      </c>
      <c r="M58" s="198">
        <f t="shared" ca="1" si="19"/>
        <v>5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16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5</v>
      </c>
      <c r="E59" s="56">
        <f t="shared" si="16"/>
        <v>24.75</v>
      </c>
      <c r="F59" s="90"/>
      <c r="G59" s="196"/>
      <c r="H59" s="56"/>
      <c r="I59" s="89">
        <f t="shared" si="17"/>
        <v>5</v>
      </c>
      <c r="J59" s="195">
        <f t="shared" si="18"/>
        <v>24.75</v>
      </c>
      <c r="K59" s="146"/>
      <c r="L59" s="197">
        <f ca="1">SUMIF(DATABASE!$E$3:$E$65,'SIDE ORDER &amp; FOC'!B59,DATABASE!$F$3:$F$49)</f>
        <v>2.67</v>
      </c>
      <c r="M59" s="198">
        <f t="shared" ca="1" si="19"/>
        <v>13.35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20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1</v>
      </c>
      <c r="E60" s="56">
        <f>D60*C60</f>
        <v>6.95</v>
      </c>
      <c r="F60" s="90"/>
      <c r="G60" s="196"/>
      <c r="H60" s="56"/>
      <c r="I60" s="89">
        <f>+D60-G60</f>
        <v>1</v>
      </c>
      <c r="J60" s="195">
        <f>+I60*C60</f>
        <v>6.95</v>
      </c>
      <c r="K60" s="146"/>
      <c r="L60" s="197">
        <f ca="1">SUMIF(DATABASE!$E$3:$E$65,'SIDE ORDER &amp; FOC'!B60,DATABASE!$F$3:$F$49)</f>
        <v>1.24</v>
      </c>
      <c r="M60" s="198">
        <f ca="1">+L60*I60</f>
        <v>1.24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6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6</v>
      </c>
      <c r="E61" s="56">
        <f t="shared" si="16"/>
        <v>41.7</v>
      </c>
      <c r="F61" s="90"/>
      <c r="G61" s="196"/>
      <c r="H61" s="56"/>
      <c r="I61" s="89">
        <f t="shared" si="17"/>
        <v>6</v>
      </c>
      <c r="J61" s="195">
        <f t="shared" si="18"/>
        <v>41.7</v>
      </c>
      <c r="K61" s="146"/>
      <c r="L61" s="197">
        <f ca="1">SUMIF(DATABASE!$E$3:$E$65,'SIDE ORDER &amp; FOC'!B61,DATABASE!$F$3:$F$49)</f>
        <v>1.24</v>
      </c>
      <c r="M61" s="198">
        <f t="shared" ca="1" si="19"/>
        <v>7.4399999999999995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48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9</v>
      </c>
      <c r="E62" s="56">
        <f t="shared" si="16"/>
        <v>62.550000000000004</v>
      </c>
      <c r="F62" s="90"/>
      <c r="G62" s="196"/>
      <c r="H62" s="56"/>
      <c r="I62" s="89">
        <f t="shared" si="17"/>
        <v>9</v>
      </c>
      <c r="J62" s="195">
        <f t="shared" si="18"/>
        <v>62.550000000000004</v>
      </c>
      <c r="K62" s="146"/>
      <c r="L62" s="197">
        <f ca="1">SUMIF(DATABASE!$E$3:$E$65,'SIDE ORDER &amp; FOC'!B62,DATABASE!$F$3:$F$49)</f>
        <v>3.97</v>
      </c>
      <c r="M62" s="198">
        <f t="shared" ca="1" si="19"/>
        <v>35.730000000000004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27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1</v>
      </c>
      <c r="E63" s="56">
        <f t="shared" si="16"/>
        <v>6.95</v>
      </c>
      <c r="F63" s="90"/>
      <c r="G63" s="196"/>
      <c r="H63" s="56"/>
      <c r="I63" s="89">
        <f t="shared" si="17"/>
        <v>1</v>
      </c>
      <c r="J63" s="195">
        <f t="shared" si="18"/>
        <v>6.95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2.1800000000000002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3</v>
      </c>
      <c r="E64" s="56">
        <f t="shared" si="16"/>
        <v>20.85</v>
      </c>
      <c r="F64" s="90"/>
      <c r="G64" s="196"/>
      <c r="H64" s="56"/>
      <c r="I64" s="89">
        <f t="shared" si="17"/>
        <v>3</v>
      </c>
      <c r="J64" s="195">
        <f t="shared" si="18"/>
        <v>20.85</v>
      </c>
      <c r="K64" s="146"/>
      <c r="L64" s="197">
        <f ca="1">SUMIF(DATABASE!$E$3:$E$65,'SIDE ORDER &amp; FOC'!B64,DATABASE!$F$3:$F$49)</f>
        <v>3.61</v>
      </c>
      <c r="M64" s="198">
        <f t="shared" ca="1" si="19"/>
        <v>10.83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21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3</v>
      </c>
      <c r="E71" s="56">
        <f>D71*C71</f>
        <v>50.699999999999996</v>
      </c>
      <c r="F71" s="90"/>
      <c r="G71" s="203"/>
      <c r="H71" s="56"/>
      <c r="I71" s="201">
        <f>+D71-G71</f>
        <v>3</v>
      </c>
      <c r="J71" s="195">
        <f>+I71*C71</f>
        <v>50.699999999999996</v>
      </c>
      <c r="K71" s="146"/>
      <c r="L71" s="197">
        <f ca="1">SUMIF(DATABASE!$E$3:$E$65,'SIDE ORDER &amp; FOC'!B71,DATABASE!$F$3:$F$49)</f>
        <v>4.5999999999999996</v>
      </c>
      <c r="M71" s="198">
        <f ca="1">+L71*I71</f>
        <v>13.799999999999999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24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18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24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0.36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2</v>
      </c>
      <c r="E75" s="56">
        <f>D75*C75</f>
        <v>25.8</v>
      </c>
      <c r="F75" s="90"/>
      <c r="G75" s="203"/>
      <c r="H75" s="56"/>
      <c r="I75" s="201">
        <f>+D75-G75</f>
        <v>2</v>
      </c>
      <c r="J75" s="195">
        <f>+I75*C75</f>
        <v>25.8</v>
      </c>
      <c r="K75" s="146"/>
      <c r="L75" s="197">
        <f ca="1">SUMIF(DATABASE!$E$3:$E$65,'SIDE ORDER &amp; FOC'!B75,DATABASE!$F$3:$F$49)</f>
        <v>4.5999999999999996</v>
      </c>
      <c r="M75" s="198">
        <f ca="1">+L75*I75</f>
        <v>9.1999999999999993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16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12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16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0.24</v>
      </c>
    </row>
    <row r="79" spans="1:19" s="117" customFormat="1" ht="33.75" hidden="1" customHeight="1" thickBot="1">
      <c r="A79" s="764" t="s">
        <v>36</v>
      </c>
      <c r="B79" s="765"/>
      <c r="C79" s="766"/>
      <c r="D79" s="73">
        <f>SUM(D11:D78)</f>
        <v>150</v>
      </c>
      <c r="E79" s="74">
        <f>SUM(E11:E78)</f>
        <v>1316.0000000000002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139</v>
      </c>
      <c r="J79" s="74">
        <f>SUM(J11:J78)</f>
        <v>1194.0999999999999</v>
      </c>
      <c r="K79" s="208"/>
      <c r="L79" s="209"/>
      <c r="M79" s="210">
        <f ca="1">SUM(M11:M78)</f>
        <v>413.32000000000011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78"/>
      <c r="E85" s="778"/>
      <c r="F85" s="223"/>
      <c r="G85" s="778"/>
      <c r="H85" s="778"/>
      <c r="I85" s="778"/>
      <c r="J85" s="778"/>
      <c r="K85" s="582"/>
      <c r="L85" s="768"/>
      <c r="M85" s="768"/>
      <c r="N85" s="768"/>
      <c r="O85" s="768"/>
      <c r="Q85" s="767"/>
      <c r="R85" s="767"/>
      <c r="S85" s="767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76"/>
      <c r="B123" s="776"/>
      <c r="C123" s="776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77"/>
      <c r="K127" s="777"/>
      <c r="L127" s="777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77"/>
      <c r="K128" s="777"/>
      <c r="L128" s="777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36.5</v>
      </c>
    </row>
  </sheetData>
  <autoFilter ref="Q1:S159">
    <filterColumn colId="0">
      <filters>
        <filter val="CHICKEN CHOP (MARINATED)"/>
      </filters>
    </filterColumn>
  </autoFilter>
  <mergeCells count="20">
    <mergeCell ref="A123:C123"/>
    <mergeCell ref="J127:L127"/>
    <mergeCell ref="J128:L128"/>
    <mergeCell ref="D85:E85"/>
    <mergeCell ref="G85:H85"/>
    <mergeCell ref="I85:J85"/>
    <mergeCell ref="L85:M85"/>
    <mergeCell ref="A79:C79"/>
    <mergeCell ref="Q85:S85"/>
    <mergeCell ref="N85:O85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2</v>
      </c>
      <c r="E12" s="421">
        <f>+D12</f>
        <v>2</v>
      </c>
      <c r="F12" s="422"/>
      <c r="G12" s="135" t="s">
        <v>570</v>
      </c>
      <c r="H12" s="138">
        <v>55</v>
      </c>
      <c r="I12" s="139">
        <f t="shared" ref="I12:I25" si="0">+H12*E12</f>
        <v>110</v>
      </c>
      <c r="J12" s="58">
        <f t="shared" ref="J12:J25" si="1">+I12*C12</f>
        <v>1.1880000000000002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0</v>
      </c>
      <c r="E14" s="421">
        <f t="shared" si="2"/>
        <v>0</v>
      </c>
      <c r="F14" s="422"/>
      <c r="G14" s="135" t="s">
        <v>64</v>
      </c>
      <c r="H14" s="138">
        <v>80</v>
      </c>
      <c r="I14" s="139">
        <f t="shared" si="0"/>
        <v>0</v>
      </c>
      <c r="J14" s="58">
        <f t="shared" si="1"/>
        <v>0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3</v>
      </c>
      <c r="E15" s="421">
        <f t="shared" si="2"/>
        <v>3</v>
      </c>
      <c r="F15" s="422"/>
      <c r="G15" s="424" t="s">
        <v>564</v>
      </c>
      <c r="H15" s="138">
        <v>65</v>
      </c>
      <c r="I15" s="139">
        <f t="shared" si="0"/>
        <v>195</v>
      </c>
      <c r="J15" s="58">
        <f t="shared" si="1"/>
        <v>1.1505000000000001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10</v>
      </c>
      <c r="E16" s="421">
        <f t="shared" si="2"/>
        <v>10</v>
      </c>
      <c r="F16" s="422"/>
      <c r="G16" s="135" t="s">
        <v>574</v>
      </c>
      <c r="H16" s="138">
        <v>20</v>
      </c>
      <c r="I16" s="139">
        <f t="shared" si="0"/>
        <v>200</v>
      </c>
      <c r="J16" s="58">
        <f t="shared" si="1"/>
        <v>0.86666666666666659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2</v>
      </c>
      <c r="E18" s="421">
        <f t="shared" si="2"/>
        <v>2</v>
      </c>
      <c r="F18" s="422"/>
      <c r="G18" s="135" t="s">
        <v>577</v>
      </c>
      <c r="H18" s="138">
        <v>70</v>
      </c>
      <c r="I18" s="139">
        <f t="shared" si="0"/>
        <v>140</v>
      </c>
      <c r="J18" s="58">
        <f t="shared" si="1"/>
        <v>0.88200000000000001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1</v>
      </c>
      <c r="E19" s="421">
        <f t="shared" si="2"/>
        <v>1</v>
      </c>
      <c r="F19" s="422"/>
      <c r="G19" s="135" t="s">
        <v>561</v>
      </c>
      <c r="H19" s="138">
        <v>70</v>
      </c>
      <c r="I19" s="139">
        <f t="shared" si="0"/>
        <v>70</v>
      </c>
      <c r="J19" s="58">
        <f t="shared" si="1"/>
        <v>0.14000000000000001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1</v>
      </c>
      <c r="E20" s="421">
        <f t="shared" si="2"/>
        <v>1</v>
      </c>
      <c r="F20" s="422"/>
      <c r="G20" s="135" t="s">
        <v>63</v>
      </c>
      <c r="H20" s="138">
        <v>80</v>
      </c>
      <c r="I20" s="139">
        <f t="shared" si="0"/>
        <v>80</v>
      </c>
      <c r="J20" s="58">
        <f t="shared" si="1"/>
        <v>0.54399999999999993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2</v>
      </c>
      <c r="E21" s="421">
        <f t="shared" si="2"/>
        <v>2</v>
      </c>
      <c r="F21" s="422"/>
      <c r="G21" s="135" t="s">
        <v>567</v>
      </c>
      <c r="H21" s="138">
        <v>110</v>
      </c>
      <c r="I21" s="139">
        <f t="shared" si="0"/>
        <v>220</v>
      </c>
      <c r="J21" s="58">
        <f t="shared" si="1"/>
        <v>1.8150000000000002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2</v>
      </c>
      <c r="E22" s="421">
        <f t="shared" si="2"/>
        <v>2</v>
      </c>
      <c r="F22" s="422"/>
      <c r="G22" s="135" t="s">
        <v>560</v>
      </c>
      <c r="H22" s="138">
        <v>65</v>
      </c>
      <c r="I22" s="139">
        <f t="shared" si="0"/>
        <v>130</v>
      </c>
      <c r="J22" s="58">
        <f t="shared" si="1"/>
        <v>0.92368421052631577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0</v>
      </c>
      <c r="E23" s="421">
        <f t="shared" si="2"/>
        <v>0</v>
      </c>
      <c r="G23" s="135" t="s">
        <v>578</v>
      </c>
      <c r="H23" s="138">
        <v>20</v>
      </c>
      <c r="I23" s="139">
        <f t="shared" si="0"/>
        <v>0</v>
      </c>
      <c r="J23" s="58">
        <f t="shared" si="1"/>
        <v>0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1</v>
      </c>
      <c r="E24" s="421">
        <f t="shared" si="2"/>
        <v>1</v>
      </c>
      <c r="G24" s="135" t="s">
        <v>572</v>
      </c>
      <c r="H24" s="138">
        <v>28</v>
      </c>
      <c r="I24" s="139">
        <f t="shared" si="0"/>
        <v>28</v>
      </c>
      <c r="J24" s="58">
        <f t="shared" si="1"/>
        <v>0.34720000000000001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0</v>
      </c>
      <c r="E25" s="421">
        <f t="shared" si="2"/>
        <v>0</v>
      </c>
      <c r="F25" s="433"/>
      <c r="G25" s="434" t="s">
        <v>579</v>
      </c>
      <c r="H25" s="435">
        <v>70</v>
      </c>
      <c r="I25" s="139">
        <f t="shared" si="0"/>
        <v>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11</v>
      </c>
      <c r="E28" s="421">
        <f>+D28</f>
        <v>11</v>
      </c>
      <c r="F28" s="422"/>
      <c r="G28" s="424" t="s">
        <v>560</v>
      </c>
      <c r="H28" s="138">
        <v>75</v>
      </c>
      <c r="I28" s="139">
        <f>+H28*E28</f>
        <v>825</v>
      </c>
      <c r="J28" s="58">
        <f t="shared" ref="J28:J60" si="4">+I28*C28</f>
        <v>5.8618421052631575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9</v>
      </c>
      <c r="E29" s="421">
        <f t="shared" ref="E29:E92" si="5">+D29</f>
        <v>9</v>
      </c>
      <c r="F29" s="422"/>
      <c r="G29" s="425" t="s">
        <v>561</v>
      </c>
      <c r="H29" s="138">
        <v>80</v>
      </c>
      <c r="I29" s="139">
        <f t="shared" ref="I29:I62" si="6">+H29*E29</f>
        <v>720</v>
      </c>
      <c r="J29" s="58">
        <f t="shared" si="4"/>
        <v>1.44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4</v>
      </c>
      <c r="E30" s="421">
        <f t="shared" si="5"/>
        <v>4</v>
      </c>
      <c r="F30" s="422"/>
      <c r="G30" s="424" t="s">
        <v>562</v>
      </c>
      <c r="H30" s="138">
        <v>180</v>
      </c>
      <c r="I30" s="139">
        <f t="shared" si="6"/>
        <v>720</v>
      </c>
      <c r="J30" s="58">
        <f t="shared" si="4"/>
        <v>1.08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4</v>
      </c>
      <c r="E31" s="421">
        <f t="shared" si="5"/>
        <v>4</v>
      </c>
      <c r="F31" s="422"/>
      <c r="G31" s="425" t="s">
        <v>563</v>
      </c>
      <c r="H31" s="138">
        <v>200</v>
      </c>
      <c r="I31" s="139">
        <f t="shared" si="6"/>
        <v>800</v>
      </c>
      <c r="J31" s="58">
        <f t="shared" si="4"/>
        <v>1.52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19</v>
      </c>
      <c r="E32" s="421">
        <f t="shared" si="5"/>
        <v>19</v>
      </c>
      <c r="F32" s="422"/>
      <c r="G32" s="424" t="s">
        <v>564</v>
      </c>
      <c r="H32" s="138">
        <v>75</v>
      </c>
      <c r="I32" s="139">
        <f t="shared" si="6"/>
        <v>1425</v>
      </c>
      <c r="J32" s="58">
        <f t="shared" si="4"/>
        <v>8.4075000000000006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10</v>
      </c>
      <c r="E33" s="421">
        <f t="shared" si="5"/>
        <v>10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6</v>
      </c>
      <c r="E34" s="421">
        <f t="shared" si="5"/>
        <v>6</v>
      </c>
      <c r="F34" s="422"/>
      <c r="G34" s="424" t="s">
        <v>565</v>
      </c>
      <c r="H34" s="138">
        <v>30</v>
      </c>
      <c r="I34" s="139">
        <f t="shared" si="6"/>
        <v>180</v>
      </c>
      <c r="J34" s="58">
        <f t="shared" si="4"/>
        <v>1.6380000000000001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0</v>
      </c>
      <c r="E35" s="421">
        <f t="shared" si="5"/>
        <v>0</v>
      </c>
      <c r="F35" s="422"/>
      <c r="G35" s="424" t="s">
        <v>565</v>
      </c>
      <c r="H35" s="138">
        <v>30</v>
      </c>
      <c r="I35" s="139">
        <f t="shared" si="6"/>
        <v>0</v>
      </c>
      <c r="J35" s="58">
        <f t="shared" si="4"/>
        <v>0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4</v>
      </c>
      <c r="E36" s="421">
        <f t="shared" si="5"/>
        <v>4</v>
      </c>
      <c r="F36" s="422"/>
      <c r="G36" s="135" t="s">
        <v>566</v>
      </c>
      <c r="H36" s="138">
        <v>70</v>
      </c>
      <c r="I36" s="139">
        <f t="shared" si="6"/>
        <v>280</v>
      </c>
      <c r="J36" s="58">
        <f t="shared" si="4"/>
        <v>1.0919999999999999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1</v>
      </c>
      <c r="E37" s="421">
        <f t="shared" si="5"/>
        <v>1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1</v>
      </c>
      <c r="E38" s="421">
        <f t="shared" si="5"/>
        <v>1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1</v>
      </c>
      <c r="E39" s="421">
        <f t="shared" si="5"/>
        <v>1</v>
      </c>
      <c r="F39" s="422"/>
      <c r="G39" s="135" t="s">
        <v>567</v>
      </c>
      <c r="H39" s="138">
        <v>110</v>
      </c>
      <c r="I39" s="139">
        <f t="shared" si="6"/>
        <v>110</v>
      </c>
      <c r="J39" s="58">
        <f t="shared" si="4"/>
        <v>0.81400000000000006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9</v>
      </c>
      <c r="E40" s="421">
        <f t="shared" si="5"/>
        <v>9</v>
      </c>
      <c r="F40" s="422"/>
      <c r="G40" s="424" t="s">
        <v>565</v>
      </c>
      <c r="H40" s="138">
        <v>30</v>
      </c>
      <c r="I40" s="139">
        <f t="shared" si="6"/>
        <v>270</v>
      </c>
      <c r="J40" s="58">
        <f t="shared" si="4"/>
        <v>2.4570000000000003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2</v>
      </c>
      <c r="E41" s="421">
        <f t="shared" si="5"/>
        <v>2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6</v>
      </c>
      <c r="E42" s="421">
        <f>+D42</f>
        <v>6</v>
      </c>
      <c r="F42" s="422"/>
      <c r="G42" s="135" t="s">
        <v>568</v>
      </c>
      <c r="H42" s="138">
        <v>25</v>
      </c>
      <c r="I42" s="139">
        <f t="shared" si="6"/>
        <v>150</v>
      </c>
      <c r="J42" s="58">
        <f t="shared" si="4"/>
        <v>0.22500000000000001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24</v>
      </c>
      <c r="E43" s="421">
        <f t="shared" si="5"/>
        <v>24</v>
      </c>
      <c r="F43" s="422"/>
      <c r="G43" s="135" t="s">
        <v>64</v>
      </c>
      <c r="H43" s="138">
        <v>90</v>
      </c>
      <c r="I43" s="139">
        <f t="shared" si="6"/>
        <v>2160</v>
      </c>
      <c r="J43" s="58">
        <f t="shared" si="4"/>
        <v>6.48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1</v>
      </c>
      <c r="E44" s="421">
        <f t="shared" si="5"/>
        <v>1</v>
      </c>
      <c r="F44" s="422"/>
      <c r="G44" s="135" t="s">
        <v>569</v>
      </c>
      <c r="H44" s="138">
        <v>90</v>
      </c>
      <c r="I44" s="139">
        <f t="shared" si="6"/>
        <v>90</v>
      </c>
      <c r="J44" s="58">
        <f t="shared" si="4"/>
        <v>0.29699999999999999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24</v>
      </c>
      <c r="E45" s="421">
        <f t="shared" si="5"/>
        <v>24</v>
      </c>
      <c r="F45" s="422"/>
      <c r="G45" s="135" t="s">
        <v>63</v>
      </c>
      <c r="H45" s="138">
        <v>90</v>
      </c>
      <c r="I45" s="139">
        <f t="shared" si="6"/>
        <v>2160</v>
      </c>
      <c r="J45" s="58">
        <f t="shared" si="4"/>
        <v>14.687999999999999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28</v>
      </c>
      <c r="E46" s="421">
        <f t="shared" si="5"/>
        <v>28</v>
      </c>
      <c r="F46" s="422"/>
      <c r="G46" s="135" t="s">
        <v>570</v>
      </c>
      <c r="H46" s="138">
        <v>30</v>
      </c>
      <c r="I46" s="139">
        <f t="shared" si="6"/>
        <v>840</v>
      </c>
      <c r="J46" s="58">
        <f t="shared" si="4"/>
        <v>5.9684210526315793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25</v>
      </c>
      <c r="E48" s="421">
        <f t="shared" si="5"/>
        <v>25</v>
      </c>
      <c r="F48" s="422"/>
      <c r="G48" s="135" t="s">
        <v>572</v>
      </c>
      <c r="H48" s="138">
        <v>30</v>
      </c>
      <c r="I48" s="139">
        <f t="shared" si="6"/>
        <v>750</v>
      </c>
      <c r="J48" s="58">
        <f t="shared" si="4"/>
        <v>9.2999999999999989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13</v>
      </c>
      <c r="E49" s="421">
        <f t="shared" si="5"/>
        <v>13</v>
      </c>
      <c r="F49" s="422"/>
      <c r="G49" s="135" t="s">
        <v>573</v>
      </c>
      <c r="H49" s="138">
        <v>150</v>
      </c>
      <c r="I49" s="139">
        <f t="shared" si="6"/>
        <v>1950</v>
      </c>
      <c r="J49" s="58">
        <f t="shared" si="4"/>
        <v>22.23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9</v>
      </c>
      <c r="E50" s="421">
        <f t="shared" si="5"/>
        <v>9</v>
      </c>
      <c r="F50" s="422"/>
      <c r="G50" s="135" t="s">
        <v>570</v>
      </c>
      <c r="H50" s="138">
        <v>65</v>
      </c>
      <c r="I50" s="139">
        <f t="shared" si="6"/>
        <v>585</v>
      </c>
      <c r="J50" s="58">
        <f t="shared" si="4"/>
        <v>6.3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0</v>
      </c>
      <c r="E52" s="421">
        <f t="shared" si="5"/>
        <v>0</v>
      </c>
      <c r="F52" s="422"/>
      <c r="G52" s="135" t="s">
        <v>574</v>
      </c>
      <c r="H52" s="138">
        <v>30</v>
      </c>
      <c r="I52" s="139">
        <f t="shared" si="6"/>
        <v>0</v>
      </c>
      <c r="J52" s="58">
        <f t="shared" si="4"/>
        <v>0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0</v>
      </c>
      <c r="E53" s="421">
        <f t="shared" si="5"/>
        <v>0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1</v>
      </c>
      <c r="E54" s="421">
        <f t="shared" si="5"/>
        <v>1</v>
      </c>
      <c r="F54" s="422"/>
      <c r="G54" s="135" t="s">
        <v>574</v>
      </c>
      <c r="H54" s="138">
        <v>30</v>
      </c>
      <c r="I54" s="139">
        <f t="shared" si="6"/>
        <v>30</v>
      </c>
      <c r="J54" s="58">
        <f t="shared" si="4"/>
        <v>0.129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0</v>
      </c>
      <c r="E55" s="421">
        <f t="shared" si="5"/>
        <v>0</v>
      </c>
      <c r="F55" s="422"/>
      <c r="G55" s="135" t="s">
        <v>572</v>
      </c>
      <c r="H55" s="138">
        <v>38</v>
      </c>
      <c r="I55" s="139">
        <f t="shared" si="6"/>
        <v>0</v>
      </c>
      <c r="J55" s="58">
        <f t="shared" si="4"/>
        <v>0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0</v>
      </c>
      <c r="E56" s="421">
        <f>+D56</f>
        <v>0</v>
      </c>
      <c r="F56" s="422"/>
      <c r="G56" s="135" t="s">
        <v>572</v>
      </c>
      <c r="H56" s="138">
        <v>30</v>
      </c>
      <c r="I56" s="139">
        <f t="shared" si="6"/>
        <v>0</v>
      </c>
      <c r="J56" s="58">
        <f t="shared" si="4"/>
        <v>0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0</v>
      </c>
      <c r="E57" s="421">
        <f t="shared" si="5"/>
        <v>0</v>
      </c>
      <c r="F57" s="422"/>
      <c r="G57" s="135" t="s">
        <v>574</v>
      </c>
      <c r="H57" s="138">
        <v>30</v>
      </c>
      <c r="I57" s="139">
        <f t="shared" si="6"/>
        <v>0</v>
      </c>
      <c r="J57" s="58">
        <f t="shared" si="4"/>
        <v>0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0</v>
      </c>
      <c r="E58" s="421">
        <f t="shared" si="5"/>
        <v>0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2</v>
      </c>
      <c r="E59" s="421">
        <f t="shared" si="5"/>
        <v>2</v>
      </c>
      <c r="F59" s="422"/>
      <c r="G59" s="135" t="s">
        <v>574</v>
      </c>
      <c r="H59" s="138">
        <v>30</v>
      </c>
      <c r="I59" s="139">
        <f t="shared" si="6"/>
        <v>60</v>
      </c>
      <c r="J59" s="58">
        <f t="shared" si="4"/>
        <v>0.4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5</v>
      </c>
      <c r="E60" s="421">
        <f t="shared" si="5"/>
        <v>5</v>
      </c>
      <c r="F60" s="422"/>
      <c r="G60" s="135" t="s">
        <v>560</v>
      </c>
      <c r="H60" s="138">
        <v>38</v>
      </c>
      <c r="I60" s="139">
        <f t="shared" si="6"/>
        <v>190</v>
      </c>
      <c r="J60" s="58">
        <f t="shared" si="4"/>
        <v>1.2666666666666668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0</v>
      </c>
      <c r="E61" s="421">
        <f t="shared" si="5"/>
        <v>0</v>
      </c>
      <c r="F61" s="422"/>
      <c r="G61" s="135" t="s">
        <v>565</v>
      </c>
      <c r="H61" s="138">
        <v>30</v>
      </c>
      <c r="I61" s="139">
        <f t="shared" si="6"/>
        <v>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1</v>
      </c>
      <c r="E62" s="421">
        <f t="shared" si="5"/>
        <v>1</v>
      </c>
      <c r="F62" s="422"/>
      <c r="G62" s="135" t="s">
        <v>560</v>
      </c>
      <c r="H62" s="138">
        <v>38</v>
      </c>
      <c r="I62" s="139">
        <f t="shared" si="6"/>
        <v>38</v>
      </c>
      <c r="J62" s="58">
        <f>+I62*C62</f>
        <v>0.25333333333333335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8</v>
      </c>
      <c r="E65" s="421">
        <f t="shared" si="5"/>
        <v>8</v>
      </c>
      <c r="F65" s="422"/>
      <c r="G65" s="424" t="s">
        <v>560</v>
      </c>
      <c r="H65" s="138">
        <v>75</v>
      </c>
      <c r="I65" s="139">
        <f>+H65*E65</f>
        <v>600</v>
      </c>
      <c r="J65" s="58">
        <f t="shared" ref="J65:J97" si="8">+I65*C65</f>
        <v>4.2631578947368425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6</v>
      </c>
      <c r="E66" s="421">
        <f t="shared" si="5"/>
        <v>6</v>
      </c>
      <c r="F66" s="422"/>
      <c r="G66" s="425" t="s">
        <v>561</v>
      </c>
      <c r="H66" s="138">
        <v>80</v>
      </c>
      <c r="I66" s="139">
        <f t="shared" ref="I66:I99" si="9">+H66*E66</f>
        <v>480</v>
      </c>
      <c r="J66" s="58">
        <f t="shared" si="8"/>
        <v>0.96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1</v>
      </c>
      <c r="E67" s="421">
        <f t="shared" si="5"/>
        <v>1</v>
      </c>
      <c r="F67" s="422"/>
      <c r="G67" s="424" t="s">
        <v>562</v>
      </c>
      <c r="H67" s="138">
        <v>180</v>
      </c>
      <c r="I67" s="139">
        <f t="shared" si="9"/>
        <v>180</v>
      </c>
      <c r="J67" s="58">
        <f t="shared" si="8"/>
        <v>0.27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2</v>
      </c>
      <c r="E68" s="421">
        <f t="shared" si="5"/>
        <v>2</v>
      </c>
      <c r="F68" s="422"/>
      <c r="G68" s="425" t="s">
        <v>563</v>
      </c>
      <c r="H68" s="138">
        <v>200</v>
      </c>
      <c r="I68" s="139">
        <f t="shared" si="9"/>
        <v>400</v>
      </c>
      <c r="J68" s="58">
        <f t="shared" si="8"/>
        <v>0.76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8</v>
      </c>
      <c r="E69" s="421">
        <f t="shared" si="5"/>
        <v>8</v>
      </c>
      <c r="F69" s="422"/>
      <c r="G69" s="424" t="s">
        <v>564</v>
      </c>
      <c r="H69" s="138">
        <v>75</v>
      </c>
      <c r="I69" s="139">
        <f t="shared" si="9"/>
        <v>600</v>
      </c>
      <c r="J69" s="58">
        <f t="shared" si="8"/>
        <v>3.54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4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6</v>
      </c>
      <c r="E71" s="421">
        <f t="shared" si="5"/>
        <v>6</v>
      </c>
      <c r="F71" s="422"/>
      <c r="G71" s="424" t="s">
        <v>565</v>
      </c>
      <c r="H71" s="138">
        <v>30</v>
      </c>
      <c r="I71" s="139">
        <f t="shared" si="9"/>
        <v>180</v>
      </c>
      <c r="J71" s="58">
        <f t="shared" si="8"/>
        <v>1.6380000000000001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1</v>
      </c>
      <c r="E72" s="421">
        <f t="shared" si="5"/>
        <v>1</v>
      </c>
      <c r="F72" s="422"/>
      <c r="G72" s="424" t="s">
        <v>565</v>
      </c>
      <c r="H72" s="138">
        <v>30</v>
      </c>
      <c r="I72" s="139">
        <f t="shared" si="9"/>
        <v>30</v>
      </c>
      <c r="J72" s="58">
        <f t="shared" si="8"/>
        <v>0.27300000000000002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2</v>
      </c>
      <c r="E73" s="421">
        <f t="shared" si="5"/>
        <v>2</v>
      </c>
      <c r="F73" s="422"/>
      <c r="G73" s="135" t="s">
        <v>566</v>
      </c>
      <c r="H73" s="138">
        <v>70</v>
      </c>
      <c r="I73" s="139">
        <f t="shared" si="9"/>
        <v>140</v>
      </c>
      <c r="J73" s="58">
        <f t="shared" si="8"/>
        <v>0.54599999999999993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6</v>
      </c>
      <c r="E74" s="421">
        <f t="shared" si="5"/>
        <v>6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1</v>
      </c>
      <c r="E75" s="421">
        <f t="shared" si="5"/>
        <v>1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4</v>
      </c>
      <c r="E76" s="421">
        <f t="shared" si="5"/>
        <v>4</v>
      </c>
      <c r="F76" s="422"/>
      <c r="G76" s="135" t="s">
        <v>567</v>
      </c>
      <c r="H76" s="138">
        <v>110</v>
      </c>
      <c r="I76" s="139">
        <f t="shared" si="9"/>
        <v>440</v>
      </c>
      <c r="J76" s="58">
        <f t="shared" si="8"/>
        <v>3.2560000000000002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4</v>
      </c>
      <c r="E77" s="421">
        <f t="shared" si="5"/>
        <v>4</v>
      </c>
      <c r="F77" s="422"/>
      <c r="G77" s="424" t="s">
        <v>565</v>
      </c>
      <c r="H77" s="138">
        <v>30</v>
      </c>
      <c r="I77" s="139">
        <f t="shared" si="9"/>
        <v>120</v>
      </c>
      <c r="J77" s="58">
        <f t="shared" si="8"/>
        <v>1.0920000000000001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4</v>
      </c>
      <c r="E78" s="421">
        <f t="shared" si="5"/>
        <v>4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5</v>
      </c>
      <c r="E79" s="421">
        <f t="shared" si="5"/>
        <v>5</v>
      </c>
      <c r="F79" s="422"/>
      <c r="G79" s="135" t="s">
        <v>568</v>
      </c>
      <c r="H79" s="138">
        <v>25</v>
      </c>
      <c r="I79" s="139">
        <f t="shared" si="9"/>
        <v>125</v>
      </c>
      <c r="J79" s="58">
        <f t="shared" si="8"/>
        <v>0.1875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6</v>
      </c>
      <c r="E80" s="421">
        <f t="shared" si="5"/>
        <v>6</v>
      </c>
      <c r="F80" s="422"/>
      <c r="G80" s="135" t="s">
        <v>64</v>
      </c>
      <c r="H80" s="138">
        <v>90</v>
      </c>
      <c r="I80" s="139">
        <f t="shared" si="9"/>
        <v>540</v>
      </c>
      <c r="J80" s="58">
        <f t="shared" si="8"/>
        <v>1.62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0</v>
      </c>
      <c r="E81" s="421">
        <f t="shared" si="5"/>
        <v>0</v>
      </c>
      <c r="F81" s="422"/>
      <c r="G81" s="135" t="s">
        <v>569</v>
      </c>
      <c r="H81" s="138">
        <v>90</v>
      </c>
      <c r="I81" s="139">
        <f t="shared" si="9"/>
        <v>0</v>
      </c>
      <c r="J81" s="58">
        <f t="shared" si="8"/>
        <v>0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3</v>
      </c>
      <c r="E82" s="421">
        <f t="shared" si="5"/>
        <v>3</v>
      </c>
      <c r="F82" s="422"/>
      <c r="G82" s="135" t="s">
        <v>63</v>
      </c>
      <c r="H82" s="138">
        <v>90</v>
      </c>
      <c r="I82" s="139">
        <f t="shared" si="9"/>
        <v>270</v>
      </c>
      <c r="J82" s="58">
        <f t="shared" si="8"/>
        <v>1.8359999999999999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2</v>
      </c>
      <c r="E83" s="421">
        <f t="shared" si="5"/>
        <v>2</v>
      </c>
      <c r="F83" s="422"/>
      <c r="G83" s="135" t="s">
        <v>570</v>
      </c>
      <c r="H83" s="138">
        <v>30</v>
      </c>
      <c r="I83" s="139">
        <f t="shared" si="9"/>
        <v>60</v>
      </c>
      <c r="J83" s="58">
        <f t="shared" si="8"/>
        <v>0.4263157894736842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4</v>
      </c>
      <c r="E85" s="421">
        <f t="shared" si="5"/>
        <v>4</v>
      </c>
      <c r="F85" s="422"/>
      <c r="G85" s="135" t="s">
        <v>572</v>
      </c>
      <c r="H85" s="138">
        <v>30</v>
      </c>
      <c r="I85" s="139">
        <f t="shared" si="9"/>
        <v>120</v>
      </c>
      <c r="J85" s="58">
        <f t="shared" si="8"/>
        <v>1.488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1</v>
      </c>
      <c r="E86" s="421">
        <f t="shared" si="5"/>
        <v>1</v>
      </c>
      <c r="F86" s="422"/>
      <c r="G86" s="135" t="s">
        <v>573</v>
      </c>
      <c r="H86" s="138">
        <v>150</v>
      </c>
      <c r="I86" s="139">
        <f t="shared" si="9"/>
        <v>150</v>
      </c>
      <c r="J86" s="58">
        <f t="shared" si="8"/>
        <v>1.71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4</v>
      </c>
      <c r="E87" s="421">
        <f t="shared" si="5"/>
        <v>4</v>
      </c>
      <c r="F87" s="422"/>
      <c r="G87" s="135" t="s">
        <v>570</v>
      </c>
      <c r="H87" s="138">
        <v>65</v>
      </c>
      <c r="I87" s="139">
        <f t="shared" si="9"/>
        <v>260</v>
      </c>
      <c r="J87" s="58">
        <f t="shared" si="8"/>
        <v>2.8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7</v>
      </c>
      <c r="E89" s="421">
        <f t="shared" si="5"/>
        <v>7</v>
      </c>
      <c r="F89" s="422"/>
      <c r="G89" s="135" t="s">
        <v>574</v>
      </c>
      <c r="H89" s="138">
        <v>30</v>
      </c>
      <c r="I89" s="139">
        <f t="shared" si="9"/>
        <v>210</v>
      </c>
      <c r="J89" s="58">
        <f t="shared" si="8"/>
        <v>0.90999999999999992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0</v>
      </c>
      <c r="E90" s="421">
        <f t="shared" si="5"/>
        <v>0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1</v>
      </c>
      <c r="E91" s="421">
        <f t="shared" si="5"/>
        <v>1</v>
      </c>
      <c r="F91" s="422"/>
      <c r="G91" s="135" t="s">
        <v>574</v>
      </c>
      <c r="H91" s="138">
        <v>30</v>
      </c>
      <c r="I91" s="139">
        <f t="shared" si="9"/>
        <v>30</v>
      </c>
      <c r="J91" s="58">
        <f t="shared" si="8"/>
        <v>0.129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0</v>
      </c>
      <c r="E93" s="421">
        <f t="shared" ref="E93:E100" si="11">+D93</f>
        <v>0</v>
      </c>
      <c r="F93" s="422"/>
      <c r="G93" s="135" t="s">
        <v>572</v>
      </c>
      <c r="H93" s="138">
        <v>30</v>
      </c>
      <c r="I93" s="139">
        <f t="shared" si="9"/>
        <v>0</v>
      </c>
      <c r="J93" s="58">
        <f t="shared" si="8"/>
        <v>0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2</v>
      </c>
      <c r="E94" s="421">
        <f t="shared" si="11"/>
        <v>2</v>
      </c>
      <c r="F94" s="422"/>
      <c r="G94" s="135" t="s">
        <v>574</v>
      </c>
      <c r="H94" s="138">
        <v>30</v>
      </c>
      <c r="I94" s="139">
        <f t="shared" si="9"/>
        <v>60</v>
      </c>
      <c r="J94" s="58">
        <f t="shared" si="8"/>
        <v>0.64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2</v>
      </c>
      <c r="E96" s="421">
        <f t="shared" si="11"/>
        <v>2</v>
      </c>
      <c r="F96" s="422"/>
      <c r="G96" s="135" t="s">
        <v>574</v>
      </c>
      <c r="H96" s="138">
        <v>30</v>
      </c>
      <c r="I96" s="139">
        <f t="shared" si="9"/>
        <v>60</v>
      </c>
      <c r="J96" s="58">
        <f t="shared" si="8"/>
        <v>0.4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4</v>
      </c>
      <c r="E97" s="421">
        <f t="shared" si="11"/>
        <v>4</v>
      </c>
      <c r="F97" s="422"/>
      <c r="G97" s="135" t="s">
        <v>560</v>
      </c>
      <c r="H97" s="138">
        <v>38</v>
      </c>
      <c r="I97" s="139">
        <f t="shared" si="9"/>
        <v>152</v>
      </c>
      <c r="J97" s="58">
        <f t="shared" si="8"/>
        <v>1.0133333333333334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0</v>
      </c>
      <c r="E98" s="421">
        <f t="shared" si="11"/>
        <v>0</v>
      </c>
      <c r="F98" s="422"/>
      <c r="G98" s="135" t="s">
        <v>565</v>
      </c>
      <c r="H98" s="138">
        <v>30</v>
      </c>
      <c r="I98" s="139">
        <f t="shared" si="9"/>
        <v>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0</v>
      </c>
      <c r="E99" s="421">
        <f t="shared" si="11"/>
        <v>0</v>
      </c>
      <c r="F99" s="422"/>
      <c r="G99" s="135" t="s">
        <v>560</v>
      </c>
      <c r="H99" s="138">
        <v>38</v>
      </c>
      <c r="I99" s="139">
        <f t="shared" si="9"/>
        <v>0</v>
      </c>
      <c r="J99" s="58">
        <f>+I99*C99</f>
        <v>0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2" t="s">
        <v>356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  <c r="AE1" s="782"/>
      <c r="AF1" s="782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2"/>
      <c r="AR1" s="782"/>
      <c r="AS1" s="782"/>
      <c r="AT1" s="782"/>
      <c r="AU1" s="782"/>
      <c r="AV1" s="782"/>
      <c r="AW1" s="782"/>
      <c r="AX1" s="782"/>
      <c r="AY1" s="782"/>
      <c r="AZ1" s="782"/>
      <c r="BA1" s="782"/>
      <c r="BB1" s="782"/>
      <c r="BC1" s="782"/>
      <c r="BD1" s="782"/>
      <c r="BE1" s="782"/>
      <c r="BF1" s="782"/>
      <c r="BG1" s="782"/>
      <c r="BH1" s="782"/>
      <c r="BI1" s="782"/>
      <c r="BJ1" s="782"/>
      <c r="BK1" s="782"/>
      <c r="BL1" s="782"/>
      <c r="BM1" s="782"/>
      <c r="BN1" s="782"/>
      <c r="BO1" s="782"/>
      <c r="BP1" s="782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3">
        <v>1</v>
      </c>
      <c r="E7" s="783"/>
      <c r="F7" s="783">
        <f>+D7+1</f>
        <v>2</v>
      </c>
      <c r="G7" s="783"/>
      <c r="H7" s="783">
        <f>+F7+1</f>
        <v>3</v>
      </c>
      <c r="I7" s="783"/>
      <c r="J7" s="783">
        <f>+H7+1</f>
        <v>4</v>
      </c>
      <c r="K7" s="783"/>
      <c r="L7" s="783">
        <f>+J7+1</f>
        <v>5</v>
      </c>
      <c r="M7" s="783"/>
      <c r="N7" s="783">
        <f>+L7+1</f>
        <v>6</v>
      </c>
      <c r="O7" s="783"/>
      <c r="P7" s="783">
        <f>+N7+1</f>
        <v>7</v>
      </c>
      <c r="Q7" s="783"/>
      <c r="R7" s="783">
        <f>+P7+1</f>
        <v>8</v>
      </c>
      <c r="S7" s="783"/>
      <c r="T7" s="783">
        <f>+R7+1</f>
        <v>9</v>
      </c>
      <c r="U7" s="783"/>
      <c r="V7" s="783">
        <f>+T7+1</f>
        <v>10</v>
      </c>
      <c r="W7" s="783"/>
      <c r="X7" s="783">
        <f>+V7+1</f>
        <v>11</v>
      </c>
      <c r="Y7" s="783"/>
      <c r="Z7" s="783">
        <f>+X7+1</f>
        <v>12</v>
      </c>
      <c r="AA7" s="783"/>
      <c r="AB7" s="783">
        <f>+Z7+1</f>
        <v>13</v>
      </c>
      <c r="AC7" s="783"/>
      <c r="AD7" s="783">
        <f>+AB7+1</f>
        <v>14</v>
      </c>
      <c r="AE7" s="783"/>
      <c r="AF7" s="783">
        <f>+AD7+1</f>
        <v>15</v>
      </c>
      <c r="AG7" s="783"/>
      <c r="AH7" s="783">
        <f>+AF7+1</f>
        <v>16</v>
      </c>
      <c r="AI7" s="783"/>
      <c r="AJ7" s="783">
        <f>+AH7+1</f>
        <v>17</v>
      </c>
      <c r="AK7" s="783"/>
      <c r="AL7" s="783">
        <f>+AJ7+1</f>
        <v>18</v>
      </c>
      <c r="AM7" s="783"/>
      <c r="AN7" s="783">
        <f>+AL7+1</f>
        <v>19</v>
      </c>
      <c r="AO7" s="783"/>
      <c r="AP7" s="783">
        <f>+AN7+1</f>
        <v>20</v>
      </c>
      <c r="AQ7" s="783"/>
      <c r="AR7" s="783">
        <f>+AP7+1</f>
        <v>21</v>
      </c>
      <c r="AS7" s="783"/>
      <c r="AT7" s="783">
        <f>+AR7+1</f>
        <v>22</v>
      </c>
      <c r="AU7" s="783"/>
      <c r="AV7" s="783">
        <f>+AT7+1</f>
        <v>23</v>
      </c>
      <c r="AW7" s="783"/>
      <c r="AX7" s="783">
        <f>+AV7+1</f>
        <v>24</v>
      </c>
      <c r="AY7" s="783"/>
      <c r="AZ7" s="783">
        <f>+AX7+1</f>
        <v>25</v>
      </c>
      <c r="BA7" s="783"/>
      <c r="BB7" s="783">
        <f>+AZ7+1</f>
        <v>26</v>
      </c>
      <c r="BC7" s="783"/>
      <c r="BD7" s="783">
        <f>+BB7+1</f>
        <v>27</v>
      </c>
      <c r="BE7" s="783"/>
      <c r="BF7" s="783">
        <f>+BD7+1</f>
        <v>28</v>
      </c>
      <c r="BG7" s="783"/>
      <c r="BH7" s="783">
        <f>+BF7+1</f>
        <v>29</v>
      </c>
      <c r="BI7" s="783"/>
      <c r="BJ7" s="783">
        <f>+BH7+1</f>
        <v>30</v>
      </c>
      <c r="BK7" s="783"/>
      <c r="BL7" s="783">
        <f>+BJ7+1</f>
        <v>31</v>
      </c>
      <c r="BM7" s="783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2013-11-28T10:11:26Z</dcterms:modified>
</cp:coreProperties>
</file>